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0c. Proceduri, Manualul procedurilor\Proceduri in redactare\PO.DMMP.03 Stabilire valoare negociere\P0.DMMP.03 E1R1\1. elaborator\"/>
    </mc:Choice>
  </mc:AlternateContent>
  <bookViews>
    <workbookView xWindow="0" yWindow="0" windowWidth="23745" windowHeight="8430"/>
  </bookViews>
  <sheets>
    <sheet name="nov 2020" sheetId="2" r:id="rId1"/>
    <sheet name="Calc Produs CN" sheetId="3" r:id="rId2"/>
    <sheet name="Model_Dev.Postcalcul Gen" sheetId="4" r:id="rId3"/>
    <sheet name="Sheet2" sheetId="5" r:id="rId4"/>
  </sheets>
  <calcPr calcId="162913"/>
</workbook>
</file>

<file path=xl/calcChain.xml><?xml version="1.0" encoding="utf-8"?>
<calcChain xmlns="http://schemas.openxmlformats.org/spreadsheetml/2006/main">
  <c r="V9" i="2" l="1"/>
  <c r="V13" i="2" l="1"/>
  <c r="T16" i="2" l="1"/>
  <c r="M16" i="2"/>
  <c r="N9" i="2"/>
  <c r="N13" i="2"/>
  <c r="AB11" i="2"/>
  <c r="N16" i="2" l="1"/>
  <c r="V14" i="2"/>
  <c r="V16" i="2" l="1"/>
  <c r="U9" i="3"/>
  <c r="U10" i="3"/>
  <c r="S10" i="3"/>
  <c r="S9" i="3"/>
  <c r="Q9" i="3"/>
  <c r="Q10" i="3"/>
  <c r="O10" i="3"/>
  <c r="O9" i="3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I24" i="4"/>
  <c r="I16" i="4" s="1"/>
  <c r="H24" i="4"/>
  <c r="G24" i="4"/>
  <c r="F24" i="4"/>
  <c r="F16" i="4" s="1"/>
  <c r="E24" i="4"/>
  <c r="D23" i="4"/>
  <c r="D22" i="4"/>
  <c r="D21" i="4"/>
  <c r="D20" i="4"/>
  <c r="D19" i="4"/>
  <c r="H18" i="4"/>
  <c r="G18" i="4"/>
  <c r="D17" i="4"/>
  <c r="D15" i="4"/>
  <c r="D14" i="4"/>
  <c r="I13" i="4"/>
  <c r="H13" i="4"/>
  <c r="G13" i="4"/>
  <c r="F13" i="4"/>
  <c r="E13" i="4"/>
  <c r="H16" i="4" l="1"/>
  <c r="H12" i="4" s="1"/>
  <c r="H42" i="4" s="1"/>
  <c r="G16" i="4"/>
  <c r="G12" i="4" s="1"/>
  <c r="G42" i="4" s="1"/>
  <c r="D13" i="4"/>
  <c r="F12" i="4"/>
  <c r="F42" i="4" s="1"/>
  <c r="D24" i="4"/>
  <c r="I12" i="4"/>
  <c r="I42" i="4" s="1"/>
  <c r="D18" i="4"/>
  <c r="E16" i="4"/>
  <c r="D16" i="4" l="1"/>
  <c r="E12" i="4"/>
  <c r="D12" i="4" s="1"/>
  <c r="E42" i="4" l="1"/>
  <c r="D42" i="4" l="1"/>
  <c r="M10" i="3" l="1"/>
  <c r="K10" i="3"/>
  <c r="I10" i="3"/>
  <c r="G10" i="3"/>
  <c r="E10" i="3"/>
  <c r="C10" i="3"/>
  <c r="M9" i="3"/>
  <c r="K9" i="3"/>
  <c r="I9" i="3"/>
  <c r="G9" i="3"/>
  <c r="E9" i="3"/>
  <c r="C9" i="3"/>
  <c r="W9" i="3" s="1"/>
  <c r="Y10" i="2" s="1"/>
  <c r="AB9" i="2" s="1"/>
  <c r="U8" i="3"/>
  <c r="S8" i="3"/>
  <c r="Q8" i="3"/>
  <c r="O8" i="3"/>
  <c r="M8" i="3"/>
  <c r="K8" i="3"/>
  <c r="I8" i="3"/>
  <c r="G8" i="3"/>
  <c r="E8" i="3"/>
  <c r="C8" i="3"/>
  <c r="AB10" i="2" l="1"/>
  <c r="W8" i="3"/>
  <c r="Y14" i="2" s="1"/>
  <c r="AB14" i="2" s="1"/>
  <c r="W10" i="3"/>
  <c r="AB13" i="2" l="1"/>
  <c r="AB16" i="2" s="1"/>
</calcChain>
</file>

<file path=xl/sharedStrings.xml><?xml version="1.0" encoding="utf-8"?>
<sst xmlns="http://schemas.openxmlformats.org/spreadsheetml/2006/main" count="206" uniqueCount="187">
  <si>
    <t>Nr.crt.</t>
  </si>
  <si>
    <t>Rezultat proiect</t>
  </si>
  <si>
    <t>LEI</t>
  </si>
  <si>
    <t>Coeficienti</t>
  </si>
  <si>
    <t>Grad de comercializare
CC</t>
  </si>
  <si>
    <t>a) cerere inreg.brevet</t>
  </si>
  <si>
    <t>Grad de noutate
CN</t>
  </si>
  <si>
    <t>Ch. Personal</t>
  </si>
  <si>
    <t>Ch.Deplasare</t>
  </si>
  <si>
    <t>Documentatii, studii, lucrari</t>
  </si>
  <si>
    <t>Cerere brevet: Sistem adaptiv pentru</t>
  </si>
  <si>
    <t xml:space="preserve">Brevete, certificate, desene </t>
  </si>
  <si>
    <t>KN=ProdCNa</t>
  </si>
  <si>
    <t>info dovada</t>
  </si>
  <si>
    <t>Procedeu decontaminare apa</t>
  </si>
  <si>
    <t>Mediu</t>
  </si>
  <si>
    <t>Denumire articol/lucrare</t>
  </si>
  <si>
    <t>are-Articol in Nature</t>
  </si>
  <si>
    <t>are-isi in primul sfert</t>
  </si>
  <si>
    <t>are -manif. st.internat</t>
  </si>
  <si>
    <t>are -manif st.nat</t>
  </si>
  <si>
    <t>…</t>
  </si>
  <si>
    <t>j)</t>
  </si>
  <si>
    <t>a).+g). art.Nature</t>
  </si>
  <si>
    <t xml:space="preserve">c).+h).art.ISI </t>
  </si>
  <si>
    <t>---</t>
  </si>
  <si>
    <r>
      <t>Tip</t>
    </r>
    <r>
      <rPr>
        <vertAlign val="superscript"/>
        <sz val="7"/>
        <color theme="1"/>
        <rFont val="Arial"/>
        <family val="2"/>
      </rPr>
      <t>5</t>
    </r>
  </si>
  <si>
    <t>Articol</t>
  </si>
  <si>
    <t>Tehnologii, procedee, produse informatice, rețete, formule, metode și altele asemenea;</t>
  </si>
  <si>
    <t xml:space="preserve">RECTOR </t>
  </si>
  <si>
    <t>Prof.dr.ing. Dan CAȘCAVAL</t>
  </si>
  <si>
    <t xml:space="preserve">Val. proiect de la bugetul de stat </t>
  </si>
  <si>
    <t>Etapa II / 2019</t>
  </si>
  <si>
    <t>Etapa III / 2019</t>
  </si>
  <si>
    <t>Etapa IV/ 2020</t>
  </si>
  <si>
    <t>Etapa V/ 2020</t>
  </si>
  <si>
    <t>I</t>
  </si>
  <si>
    <t>CHELTUIELI DIRECTE-TOTAL</t>
  </si>
  <si>
    <t>I.1</t>
  </si>
  <si>
    <t>CHELTUIELI CU PERSONALUL*</t>
  </si>
  <si>
    <t>1.1.</t>
  </si>
  <si>
    <t>Salarii si venituri asimilate</t>
  </si>
  <si>
    <t>1.2.</t>
  </si>
  <si>
    <t>Contributii aferente salariilor si venituri asimilate acestora</t>
  </si>
  <si>
    <t>I.2</t>
  </si>
  <si>
    <t>CHELTUIELI CU LOGISTICA</t>
  </si>
  <si>
    <t>2.1.</t>
  </si>
  <si>
    <t>Cheltuieli de capital</t>
  </si>
  <si>
    <t>2.2.</t>
  </si>
  <si>
    <t>Cheltuieli privind stocurile</t>
  </si>
  <si>
    <t>2.2.a.</t>
  </si>
  <si>
    <t>Materii prime</t>
  </si>
  <si>
    <t>2.2.b.</t>
  </si>
  <si>
    <t>Materiale consumabile, inclusiv materiale auxiliare, combustibili utilizati direct in cadrul proiectului, piese de schimb;</t>
  </si>
  <si>
    <t>2.2.c.</t>
  </si>
  <si>
    <t>Obiecte de inventar</t>
  </si>
  <si>
    <t>2.2.d.</t>
  </si>
  <si>
    <t>Materiale nestocate</t>
  </si>
  <si>
    <t>2.2.e.</t>
  </si>
  <si>
    <t xml:space="preserve">Energia si apa utilizate in mod direct in cadrul proiectului </t>
  </si>
  <si>
    <t>2.3.</t>
  </si>
  <si>
    <t xml:space="preserve">Cheltuieli cu servicii executate de terti </t>
  </si>
  <si>
    <t>2.3.a.</t>
  </si>
  <si>
    <t xml:space="preserve">Întretinerea si reparatiile, incluzand amenajarea spatiilor </t>
  </si>
  <si>
    <t>2.3.b.</t>
  </si>
  <si>
    <t>Redevente, locatii de gestiune si chirii utilizate in mod direct in cadrul proiectului, incluzand inchirierea de spatii pentru organizarea de manifestari stiintifice si inchirierea de echipamente, aparatura sau autovehicule necesare proiectului</t>
  </si>
  <si>
    <t>2.3.c</t>
  </si>
  <si>
    <t>Transportul de bunuri</t>
  </si>
  <si>
    <t>2.3.d</t>
  </si>
  <si>
    <t>Cheltuieli postale si pentru telecomunicatii utilizate in mod direct in cadrul proiectului</t>
  </si>
  <si>
    <t>2.3.e.</t>
  </si>
  <si>
    <t>Cheltuieli de audit financiar aferente proiectului</t>
  </si>
  <si>
    <t>2.3.f.</t>
  </si>
  <si>
    <t>cheltuieli de acces la arhive, biblioteci, publicatii, baze de date si alte surse de informare</t>
  </si>
  <si>
    <t>2.3.g.</t>
  </si>
  <si>
    <t>Cheltuieli de publicare</t>
  </si>
  <si>
    <t>2.3.h.</t>
  </si>
  <si>
    <t>Servicii pentru teste, analize, măsurători si altele asemenea</t>
  </si>
  <si>
    <t>2.3.i.</t>
  </si>
  <si>
    <t>Servicii informatice</t>
  </si>
  <si>
    <t>2.3.j.</t>
  </si>
  <si>
    <t>Servicii de expertiza, evaluare, asistenta tehnica</t>
  </si>
  <si>
    <t>2.3.k.</t>
  </si>
  <si>
    <t>Servicii de intretinere a echipamentelor utilizate in cadrul proiectului</t>
  </si>
  <si>
    <t>2.3.l.</t>
  </si>
  <si>
    <t>Cheltuieli de protocol, exclusiv pentru organizarea de manifestari stiintifice  prevazute in contractul de finantare  si in limitele prevavute in contract</t>
  </si>
  <si>
    <t>2.3.m.</t>
  </si>
  <si>
    <t>Servicii de multiplicare</t>
  </si>
  <si>
    <t>2.3.n.</t>
  </si>
  <si>
    <t>Servicii de traducere si interpretare</t>
  </si>
  <si>
    <t>2.3.o.</t>
  </si>
  <si>
    <t>Alte servicii necesare proiectului in contractul de finantare</t>
  </si>
  <si>
    <t>I.3</t>
  </si>
  <si>
    <t>CHELTUIELI CU DEPLASAREA</t>
  </si>
  <si>
    <t>II</t>
  </si>
  <si>
    <t>CHELTUIELI INDIRECTE **)</t>
  </si>
  <si>
    <t>TOTAL (I+II)</t>
  </si>
  <si>
    <t xml:space="preserve">       Director proiect,                                                                           </t>
  </si>
  <si>
    <t>Ec.Mariana CRIVOI</t>
  </si>
  <si>
    <t>…………………………………………..</t>
  </si>
  <si>
    <t>Director Financiar</t>
  </si>
  <si>
    <t xml:space="preserve">Etapa I </t>
  </si>
  <si>
    <t>DEVIZ POSTCALCU GENERAL</t>
  </si>
  <si>
    <t>Articol de Buget/calculatie</t>
  </si>
  <si>
    <r>
      <t xml:space="preserve">CONTRACTOR: </t>
    </r>
    <r>
      <rPr>
        <sz val="10"/>
        <color theme="1"/>
        <rFont val="Times New Roman"/>
        <family val="1"/>
      </rPr>
      <t xml:space="preserve">Universitatea Tehnică ”Gheorghe Asachi” din Iași                                              </t>
    </r>
  </si>
  <si>
    <t>Universitatea Tehnica “Gheorghe Asachi” din Iaşi</t>
  </si>
  <si>
    <t>Intocmit,</t>
  </si>
  <si>
    <t>Manager Inovare</t>
  </si>
  <si>
    <t>Ch. stocurile</t>
  </si>
  <si>
    <t>Ch.eligibile: Ch cu personalul, ch.privind stocurile si depasari: 483360</t>
  </si>
  <si>
    <t>8.2.6a</t>
  </si>
  <si>
    <t>8.2.6b</t>
  </si>
  <si>
    <t>8.2.6c</t>
  </si>
  <si>
    <t>8.2.6d</t>
  </si>
  <si>
    <t>8.2.6e</t>
  </si>
  <si>
    <t>8.2.6f</t>
  </si>
  <si>
    <t>8.2.6g</t>
  </si>
  <si>
    <t>8.2.6h</t>
  </si>
  <si>
    <t>8.2.6i</t>
  </si>
  <si>
    <t>8.2.6j</t>
  </si>
  <si>
    <t>Conf.Proces Verbal Receptie</t>
  </si>
  <si>
    <t>Info dovada este casuta in care se prezinta datele articolului/lucrarii si datele revistei/jurnalului in care s-a facut publicarea, pentru incadrarea in coeficientul de noutate, conform indicatiilor din procedura</t>
  </si>
  <si>
    <t>Valoarea coeficientului apare automat in stanga casutei "info dovada"  dupa inscrierea datelor pentru incadrarea in acesta</t>
  </si>
  <si>
    <t>Produsul se calculeaza automat</t>
  </si>
  <si>
    <t>…………………………..</t>
  </si>
  <si>
    <t>Valorile sunt prezentate fara zecimale</t>
  </si>
  <si>
    <t>Anexa la F3 _Fisa de prezentare a componentelor VPN</t>
  </si>
  <si>
    <t>Calculul produsului coeficientilor asociati gradului de noutate  ( KN=ProdCNa )</t>
  </si>
  <si>
    <t>Categorii de cheltuieli
eligibile pe proiect</t>
  </si>
  <si>
    <t xml:space="preserve">Tehnologie de producere adsorbant </t>
  </si>
  <si>
    <t>TRL4</t>
  </si>
  <si>
    <t>TRL2</t>
  </si>
  <si>
    <t xml:space="preserve">Anexa privind componentele VPN </t>
  </si>
  <si>
    <r>
      <t>1</t>
    </r>
    <r>
      <rPr>
        <sz val="6"/>
        <color theme="1"/>
        <rFont val="Arial"/>
        <family val="2"/>
      </rPr>
      <t>În rubrica “Denumire proiect” se va complete titlul Proiectului de CD din care provin rezultatele evaluate</t>
    </r>
  </si>
  <si>
    <r>
      <t>2</t>
    </r>
    <r>
      <rPr>
        <sz val="6"/>
        <color theme="1"/>
        <rFont val="Arial"/>
        <family val="2"/>
      </rPr>
      <t>În rubrica „Buget proiect” se va completa bugetul Proiectului de CD din care provin rezultatele evaluate (buget Postcalcul);</t>
    </r>
  </si>
  <si>
    <r>
      <t>3</t>
    </r>
    <r>
      <rPr>
        <sz val="6"/>
        <color theme="1"/>
        <rFont val="Arial"/>
        <family val="2"/>
      </rPr>
      <t>În rubrica „An începere proiect” se va completa anul în care a început Proiectul de CD din care provin rezultatele evaluate;</t>
    </r>
  </si>
  <si>
    <r>
      <t>4</t>
    </r>
    <r>
      <rPr>
        <sz val="6"/>
        <color theme="1"/>
        <rFont val="Arial"/>
        <family val="2"/>
      </rPr>
      <t>În rubrica „An finalizare proiect” se va completa anul în care s-a finalizat Proiectul de CD din care provin rezultatele evaluate;</t>
    </r>
  </si>
  <si>
    <r>
      <t>6</t>
    </r>
    <r>
      <rPr>
        <sz val="6"/>
        <color theme="1"/>
        <rFont val="Arial"/>
        <family val="2"/>
      </rPr>
      <t>În rubrica „Rezultat proiect/Nume” se completează numele rezultatului;</t>
    </r>
  </si>
  <si>
    <r>
      <t>10</t>
    </r>
    <r>
      <rPr>
        <sz val="6"/>
        <color theme="1"/>
        <rFont val="Arial"/>
        <family val="2"/>
      </rPr>
      <t>În rubrica „Rezultat proiect/An obţinere rezultat” se va completa anul în care s-a obţinut rezultatul aferent Proiectului de CD evaluat;</t>
    </r>
  </si>
  <si>
    <r>
      <t>20</t>
    </r>
    <r>
      <rPr>
        <sz val="6"/>
        <color theme="1"/>
        <rFont val="Arial"/>
        <family val="2"/>
      </rPr>
      <t>În rubrica „Valoare contabilă ajustată – VC</t>
    </r>
    <r>
      <rPr>
        <vertAlign val="subscript"/>
        <sz val="6"/>
        <color theme="1"/>
        <rFont val="Arial"/>
        <family val="2"/>
      </rPr>
      <t>aj</t>
    </r>
    <r>
      <rPr>
        <sz val="6"/>
        <color theme="1"/>
        <rFont val="Arial"/>
        <family val="2"/>
      </rPr>
      <t>” se calculează = Valoare cheltuieli alocate rezultatelor (eligibile)  x Pondere rezultat  x Ic;</t>
    </r>
  </si>
  <si>
    <r>
      <t>27</t>
    </r>
    <r>
      <rPr>
        <sz val="6"/>
        <color theme="1"/>
        <rFont val="Arial"/>
        <family val="2"/>
      </rPr>
      <t xml:space="preserve"> Această valoare va fi reevaluată la momentul începerii negocierii.</t>
    </r>
  </si>
  <si>
    <r>
      <t>Denumire 
proiect</t>
    </r>
    <r>
      <rPr>
        <vertAlign val="superscript"/>
        <sz val="6"/>
        <color theme="1"/>
        <rFont val="Arial"/>
        <family val="2"/>
      </rPr>
      <t>1</t>
    </r>
  </si>
  <si>
    <r>
      <t>Buget 
proiect</t>
    </r>
    <r>
      <rPr>
        <vertAlign val="superscript"/>
        <sz val="6"/>
        <color theme="1"/>
        <rFont val="Arial"/>
        <family val="2"/>
      </rPr>
      <t>2</t>
    </r>
  </si>
  <si>
    <r>
      <t>An incepere proiect</t>
    </r>
    <r>
      <rPr>
        <vertAlign val="superscript"/>
        <sz val="6"/>
        <color theme="1"/>
        <rFont val="Arial"/>
        <family val="2"/>
      </rPr>
      <t>3</t>
    </r>
  </si>
  <si>
    <r>
      <t>An finalizare proiect</t>
    </r>
    <r>
      <rPr>
        <vertAlign val="superscript"/>
        <sz val="6"/>
        <color theme="1"/>
        <rFont val="Arial"/>
        <family val="2"/>
      </rPr>
      <t>4</t>
    </r>
  </si>
  <si>
    <r>
      <t>Nume</t>
    </r>
    <r>
      <rPr>
        <vertAlign val="superscript"/>
        <sz val="6"/>
        <color theme="1"/>
        <rFont val="Arial"/>
        <family val="2"/>
      </rPr>
      <t>6</t>
    </r>
  </si>
  <si>
    <r>
      <t>TRL</t>
    </r>
    <r>
      <rPr>
        <vertAlign val="superscript"/>
        <sz val="6"/>
        <color theme="1"/>
        <rFont val="Arial"/>
        <family val="2"/>
      </rPr>
      <t>7</t>
    </r>
    <r>
      <rPr>
        <sz val="6"/>
        <color theme="1"/>
        <rFont val="Arial"/>
        <family val="2"/>
      </rPr>
      <t xml:space="preserve">
C</t>
    </r>
    <r>
      <rPr>
        <vertAlign val="subscript"/>
        <sz val="6"/>
        <color theme="1"/>
        <rFont val="Arial"/>
        <family val="2"/>
      </rPr>
      <t>MT</t>
    </r>
  </si>
  <si>
    <r>
      <t>Domeniu Tematic</t>
    </r>
    <r>
      <rPr>
        <vertAlign val="superscript"/>
        <sz val="6"/>
        <color theme="1"/>
        <rFont val="Arial"/>
        <family val="2"/>
      </rPr>
      <t>8</t>
    </r>
  </si>
  <si>
    <r>
      <t>Coeficient tematic</t>
    </r>
    <r>
      <rPr>
        <vertAlign val="superscript"/>
        <sz val="6"/>
        <color theme="1"/>
        <rFont val="Arial"/>
        <family val="2"/>
      </rPr>
      <t>9</t>
    </r>
  </si>
  <si>
    <r>
      <t>An obtinere rezultat</t>
    </r>
    <r>
      <rPr>
        <vertAlign val="superscript"/>
        <sz val="6"/>
        <color theme="1"/>
        <rFont val="Arial"/>
        <family val="2"/>
      </rPr>
      <t>10</t>
    </r>
  </si>
  <si>
    <r>
      <t>Pondere rezultat</t>
    </r>
    <r>
      <rPr>
        <vertAlign val="superscript"/>
        <sz val="6"/>
        <color theme="1"/>
        <rFont val="Arial"/>
        <family val="2"/>
      </rPr>
      <t>11</t>
    </r>
  </si>
  <si>
    <r>
      <t>11</t>
    </r>
    <r>
      <rPr>
        <sz val="6"/>
        <color theme="1"/>
        <rFont val="Arial"/>
        <family val="2"/>
      </rPr>
      <t xml:space="preserve">În rubrica "Pondere rezultat" se completeaza cu procentele alocate rezultatelor raportate la total proiect </t>
    </r>
  </si>
  <si>
    <r>
      <t>Valoare contabila</t>
    </r>
    <r>
      <rPr>
        <vertAlign val="superscript"/>
        <sz val="6"/>
        <color theme="1"/>
        <rFont val="Arial"/>
        <family val="2"/>
      </rPr>
      <t>12</t>
    </r>
  </si>
  <si>
    <r>
      <t>Tip</t>
    </r>
    <r>
      <rPr>
        <vertAlign val="superscript"/>
        <sz val="6"/>
        <color theme="1"/>
        <rFont val="Arial"/>
        <family val="2"/>
      </rPr>
      <t>13</t>
    </r>
  </si>
  <si>
    <r>
      <t>Numar</t>
    </r>
    <r>
      <rPr>
        <vertAlign val="superscript"/>
        <sz val="6"/>
        <color theme="1"/>
        <rFont val="Arial"/>
        <family val="2"/>
      </rPr>
      <t>14</t>
    </r>
  </si>
  <si>
    <r>
      <t>14</t>
    </r>
    <r>
      <rPr>
        <sz val="6"/>
        <color theme="1"/>
        <rFont val="Arial"/>
        <family val="2"/>
      </rPr>
      <t>În rubrica „Grad de noutate/Număr” se completează numărul indicatorilor corespunzător fiecărui tip din coloana anterioară;</t>
    </r>
  </si>
  <si>
    <r>
      <t>Tip</t>
    </r>
    <r>
      <rPr>
        <vertAlign val="superscript"/>
        <sz val="6"/>
        <color theme="1"/>
        <rFont val="Arial"/>
        <family val="2"/>
      </rPr>
      <t>15</t>
    </r>
  </si>
  <si>
    <r>
      <t>Numar</t>
    </r>
    <r>
      <rPr>
        <vertAlign val="superscript"/>
        <sz val="6"/>
        <color theme="1"/>
        <rFont val="Arial"/>
        <family val="2"/>
      </rPr>
      <t>16</t>
    </r>
  </si>
  <si>
    <r>
      <t>16</t>
    </r>
    <r>
      <rPr>
        <sz val="6"/>
        <color theme="1"/>
        <rFont val="Arial"/>
        <family val="2"/>
      </rPr>
      <t>În rubrica „Grad de comercializare/Număr” se completează numărul indicatorilor corespunzător fiecărui tip din coloana anterioară;</t>
    </r>
  </si>
  <si>
    <r>
      <t>Tip</t>
    </r>
    <r>
      <rPr>
        <vertAlign val="superscript"/>
        <sz val="6"/>
        <color theme="1"/>
        <rFont val="Arial"/>
        <family val="2"/>
      </rPr>
      <t>17</t>
    </r>
  </si>
  <si>
    <r>
      <t>Valoarea</t>
    </r>
    <r>
      <rPr>
        <vertAlign val="superscript"/>
        <sz val="6"/>
        <color theme="1"/>
        <rFont val="Arial"/>
        <family val="2"/>
      </rPr>
      <t>18</t>
    </r>
  </si>
  <si>
    <r>
      <t xml:space="preserve">18 </t>
    </r>
    <r>
      <rPr>
        <sz val="6"/>
        <color theme="1"/>
        <rFont val="Arial"/>
        <family val="2"/>
      </rPr>
      <t>În rubrica „Categorii de cheltuieli/Valoare” se completează valoarea cheltuielilor eligibile din coloana anterioară, conform bugetului postcalcul;</t>
    </r>
  </si>
  <si>
    <r>
      <t>V</t>
    </r>
    <r>
      <rPr>
        <vertAlign val="subscript"/>
        <sz val="6"/>
        <color theme="1"/>
        <rFont val="Arial"/>
        <family val="2"/>
      </rPr>
      <t>Caj</t>
    </r>
    <r>
      <rPr>
        <sz val="6"/>
        <color theme="1"/>
        <rFont val="Arial"/>
        <family val="2"/>
      </rPr>
      <t>=Valoare contabila ajustata</t>
    </r>
    <r>
      <rPr>
        <vertAlign val="superscript"/>
        <sz val="6"/>
        <color theme="1"/>
        <rFont val="Arial"/>
        <family val="2"/>
      </rPr>
      <t>20</t>
    </r>
  </si>
  <si>
    <r>
      <t xml:space="preserve">19 </t>
    </r>
    <r>
      <rPr>
        <sz val="6"/>
        <color theme="1"/>
        <rFont val="Arial"/>
        <family val="2"/>
      </rPr>
      <t>Ic  reprezinta indicele de ajustare contabila, considerat conform precizarilor din procedura</t>
    </r>
  </si>
  <si>
    <r>
      <t>C</t>
    </r>
    <r>
      <rPr>
        <vertAlign val="subscript"/>
        <sz val="6"/>
        <color theme="1"/>
        <rFont val="Arial"/>
        <family val="2"/>
      </rPr>
      <t>MT</t>
    </r>
    <r>
      <rPr>
        <vertAlign val="superscript"/>
        <sz val="6"/>
        <color theme="1"/>
        <rFont val="Arial"/>
        <family val="2"/>
      </rPr>
      <t>21</t>
    </r>
  </si>
  <si>
    <r>
      <t>C</t>
    </r>
    <r>
      <rPr>
        <vertAlign val="subscript"/>
        <sz val="6"/>
        <color theme="1"/>
        <rFont val="Arial"/>
        <family val="2"/>
      </rPr>
      <t>T</t>
    </r>
    <r>
      <rPr>
        <vertAlign val="superscript"/>
        <sz val="6"/>
        <color theme="1"/>
        <rFont val="Arial"/>
        <family val="2"/>
      </rPr>
      <t>22</t>
    </r>
  </si>
  <si>
    <r>
      <t>K</t>
    </r>
    <r>
      <rPr>
        <vertAlign val="subscript"/>
        <sz val="6"/>
        <color theme="1"/>
        <rFont val="Arial"/>
        <family val="2"/>
      </rPr>
      <t>N</t>
    </r>
    <r>
      <rPr>
        <vertAlign val="superscript"/>
        <sz val="6"/>
        <color theme="1"/>
        <rFont val="Arial"/>
        <family val="2"/>
      </rPr>
      <t>23</t>
    </r>
  </si>
  <si>
    <r>
      <t>K</t>
    </r>
    <r>
      <rPr>
        <vertAlign val="subscript"/>
        <sz val="6"/>
        <color theme="1"/>
        <rFont val="Arial"/>
        <family val="2"/>
      </rPr>
      <t>C</t>
    </r>
    <r>
      <rPr>
        <vertAlign val="superscript"/>
        <sz val="6"/>
        <color theme="1"/>
        <rFont val="Arial"/>
        <family val="2"/>
      </rPr>
      <t>24</t>
    </r>
  </si>
  <si>
    <r>
      <t>CN</t>
    </r>
    <r>
      <rPr>
        <vertAlign val="subscript"/>
        <sz val="6"/>
        <color theme="1"/>
        <rFont val="Arial"/>
        <family val="2"/>
      </rPr>
      <t>MT</t>
    </r>
    <r>
      <rPr>
        <vertAlign val="superscript"/>
        <sz val="6"/>
        <color theme="1"/>
        <rFont val="Arial"/>
        <family val="2"/>
      </rPr>
      <t>25</t>
    </r>
  </si>
  <si>
    <r>
      <t>VPN=Valoarea de Pornire a Negocierii</t>
    </r>
    <r>
      <rPr>
        <vertAlign val="superscript"/>
        <sz val="6"/>
        <color theme="1"/>
        <rFont val="Arial"/>
        <family val="2"/>
      </rPr>
      <t>26,27</t>
    </r>
  </si>
  <si>
    <r>
      <t>5</t>
    </r>
    <r>
      <rPr>
        <sz val="6"/>
        <color theme="1"/>
        <rFont val="Arial"/>
        <family val="2"/>
      </rPr>
      <t>În rubrica „Rezultat proiect/Tip” se completează tipul rezultatului, conf. pct.8.1.(2) din Procedură;</t>
    </r>
  </si>
  <si>
    <r>
      <t>7</t>
    </r>
    <r>
      <rPr>
        <sz val="6"/>
        <color theme="1"/>
        <rFont val="Arial"/>
        <family val="2"/>
      </rPr>
      <t>În rubrica „Rezultat proiect/TRL” se completează nivelul de maturitate tehnologică (TRL) atins de rezultat, conf. pct.8.2.4 din Procedură;</t>
    </r>
  </si>
  <si>
    <r>
      <t>9</t>
    </r>
    <r>
      <rPr>
        <sz val="6"/>
        <color theme="1"/>
        <rFont val="Arial"/>
        <family val="2"/>
      </rPr>
      <t>În rubrica „Rezultat proiect/Coeficient tematic” se completează coeficientul tematic asociat rezultatului, descris la pct. 8.2.5 din Procedură;</t>
    </r>
  </si>
  <si>
    <r>
      <t>13</t>
    </r>
    <r>
      <rPr>
        <sz val="6"/>
        <color theme="1"/>
        <rFont val="Arial"/>
        <family val="2"/>
      </rPr>
      <t>În rubrica „Grad de noutate/Tip” se va completa, de la caz la caz, tipul de indicator asociat gradului de noutate (descrişi la pct.8.2.6 din Procedură);</t>
    </r>
  </si>
  <si>
    <r>
      <t>15</t>
    </r>
    <r>
      <rPr>
        <sz val="6"/>
        <color theme="1"/>
        <rFont val="Arial"/>
        <family val="2"/>
      </rPr>
      <t>În rubrica „Grad de comercializare/Tip” va completa, de la caz la caz, tipul de indicator asociat gradului de comercializare (descrişi la pct.8.2.7 din Procedură);</t>
    </r>
  </si>
  <si>
    <r>
      <t xml:space="preserve">17 </t>
    </r>
    <r>
      <rPr>
        <sz val="6"/>
        <color theme="1"/>
        <rFont val="Arial"/>
        <family val="2"/>
      </rPr>
      <t xml:space="preserve"> În rubrica „Categorii de cheltuieli/Tip” se completează tipul de cheltuială eligibilă, conform bugetului postcalcul, descrisă la pct.8.2.3 din Procedură;</t>
    </r>
  </si>
  <si>
    <r>
      <t>21</t>
    </r>
    <r>
      <rPr>
        <sz val="6"/>
        <color theme="1"/>
        <rFont val="Arial"/>
        <family val="2"/>
      </rPr>
      <t>În rubrica „Coeficienţi/C</t>
    </r>
    <r>
      <rPr>
        <vertAlign val="subscript"/>
        <sz val="6"/>
        <color theme="1"/>
        <rFont val="Arial"/>
        <family val="2"/>
      </rPr>
      <t>MT</t>
    </r>
    <r>
      <rPr>
        <sz val="6"/>
        <color theme="1"/>
        <rFont val="Arial"/>
        <family val="2"/>
      </rPr>
      <t>” se completează valoarea coeficientului de maturitate tehnologică calculat conform pct.8.2.4 din Procedură;</t>
    </r>
  </si>
  <si>
    <r>
      <t>22</t>
    </r>
    <r>
      <rPr>
        <sz val="6"/>
        <color theme="1"/>
        <rFont val="Arial"/>
        <family val="2"/>
      </rPr>
      <t>În rubrica „Coeficienţi/C</t>
    </r>
    <r>
      <rPr>
        <vertAlign val="subscript"/>
        <sz val="6"/>
        <color theme="1"/>
        <rFont val="Arial"/>
        <family val="2"/>
      </rPr>
      <t>T</t>
    </r>
    <r>
      <rPr>
        <sz val="6"/>
        <color theme="1"/>
        <rFont val="Arial"/>
        <family val="2"/>
      </rPr>
      <t>” se completează coeficientul asociat domeniului tematic, asociat rezultatului (descris la pct.8.2.5 din Procedură);</t>
    </r>
  </si>
  <si>
    <r>
      <t>24</t>
    </r>
    <r>
      <rPr>
        <sz val="6"/>
        <color theme="1"/>
        <rFont val="Arial"/>
        <family val="2"/>
      </rPr>
      <t>În rubrica „Coeficienţi/K</t>
    </r>
    <r>
      <rPr>
        <vertAlign val="subscript"/>
        <sz val="6"/>
        <color theme="1"/>
        <rFont val="Arial"/>
        <family val="2"/>
      </rPr>
      <t>c</t>
    </r>
    <r>
      <rPr>
        <sz val="6"/>
        <color theme="1"/>
        <rFont val="Arial"/>
        <family val="2"/>
      </rPr>
      <t>” se completează coeficientul total de comercializare (produsul coeficienţilor asociaţi gradului de comercializare), definit şi determinat la pct.8.2.7 si 8.2.8 din Procedură;</t>
    </r>
  </si>
  <si>
    <r>
      <t>23</t>
    </r>
    <r>
      <rPr>
        <sz val="6"/>
        <color theme="1"/>
        <rFont val="Arial"/>
        <family val="2"/>
      </rPr>
      <t>În rubrica „Coeficienţi/K</t>
    </r>
    <r>
      <rPr>
        <vertAlign val="subscript"/>
        <sz val="6"/>
        <color theme="1"/>
        <rFont val="Arial"/>
        <family val="2"/>
      </rPr>
      <t>N</t>
    </r>
    <r>
      <rPr>
        <sz val="6"/>
        <color theme="1"/>
        <rFont val="Arial"/>
        <family val="2"/>
      </rPr>
      <t xml:space="preserve"> se completează coeficientul total de noutate (produsul coeficienţilor asociaţi gradului de noutate), definit şi determinat la pct.8.2.6 si 8.2.8 din Procedură;</t>
    </r>
  </si>
  <si>
    <r>
      <t>25</t>
    </r>
    <r>
      <rPr>
        <sz val="6"/>
        <color theme="1"/>
        <rFont val="Arial"/>
        <family val="2"/>
      </rPr>
      <t>În rubrica „Coeficienţi/CN</t>
    </r>
    <r>
      <rPr>
        <vertAlign val="subscript"/>
        <sz val="6"/>
        <color theme="1"/>
        <rFont val="Arial"/>
        <family val="2"/>
      </rPr>
      <t>MT</t>
    </r>
    <r>
      <rPr>
        <sz val="6"/>
        <color theme="1"/>
        <rFont val="Arial"/>
        <family val="2"/>
      </rPr>
      <t>” se completează conform pct.8.2.4.2 din Procedură;</t>
    </r>
  </si>
  <si>
    <r>
      <t>26</t>
    </r>
    <r>
      <rPr>
        <sz val="6"/>
        <color theme="1"/>
        <rFont val="Arial"/>
        <family val="2"/>
      </rPr>
      <t xml:space="preserve"> VPN – Valoarea de Pornire a Negocierii se calculează conform pct.8.2.8 din Procedură;</t>
    </r>
  </si>
  <si>
    <r>
      <t>8</t>
    </r>
    <r>
      <rPr>
        <sz val="6"/>
        <color theme="1"/>
        <rFont val="Arial"/>
        <family val="2"/>
      </rPr>
      <t>În rubrica „Rezultat proiect/Domeniu tematic” se completează domeniul tematic asociat rezultatului descrise la pct.8.2.5 din Procedură;</t>
    </r>
  </si>
  <si>
    <r>
      <t>I</t>
    </r>
    <r>
      <rPr>
        <vertAlign val="subscript"/>
        <sz val="6"/>
        <color theme="1"/>
        <rFont val="Calibri"/>
        <family val="2"/>
        <scheme val="minor"/>
      </rPr>
      <t>C</t>
    </r>
    <r>
      <rPr>
        <vertAlign val="superscript"/>
        <sz val="6"/>
        <color theme="1"/>
        <rFont val="Calibri"/>
        <family val="2"/>
        <scheme val="minor"/>
      </rPr>
      <t>19
(indice ajustare contabila)</t>
    </r>
    <r>
      <rPr>
        <sz val="6"/>
        <color theme="1"/>
        <rFont val="Calibri"/>
        <family val="2"/>
        <scheme val="minor"/>
      </rPr>
      <t xml:space="preserve">
</t>
    </r>
  </si>
  <si>
    <t>Model demonstrativ</t>
  </si>
  <si>
    <t>Total</t>
  </si>
  <si>
    <r>
      <t>12</t>
    </r>
    <r>
      <rPr>
        <sz val="6"/>
        <color theme="1"/>
        <rFont val="Arial"/>
        <family val="2"/>
      </rPr>
      <t>În  rubrica "Valoarea contabilă a rezultatului" se completează costurile aferente fiecărui rezultat al activităţilor de CD, în cazul proiectelor cu rezultate multiple, calculate pe baza ponderării  rezultatului în valoarea totală, aşa cum rezultă din Devizul Postcalcul General;
  suma acestora reprezinta suma completată în Fişa de evidenţă a rezultatelor activităţii de CD.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</si>
</sst>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vertAlign val="subscript"/>
      <sz val="6"/>
      <color theme="1"/>
      <name val="Arial"/>
      <family val="2"/>
    </font>
    <font>
      <sz val="6"/>
      <color theme="1"/>
      <name val="Calibri"/>
      <family val="2"/>
      <scheme val="minor"/>
    </font>
    <font>
      <vertAlign val="subscript"/>
      <sz val="6"/>
      <color theme="1"/>
      <name val="Calibri"/>
      <family val="2"/>
      <scheme val="minor"/>
    </font>
    <font>
      <vertAlign val="superscript"/>
      <sz val="6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b/>
      <sz val="6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3" xfId="0" applyFont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0" borderId="3" xfId="0" applyFont="1" applyBorder="1"/>
    <xf numFmtId="0" fontId="6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8" xfId="0" applyFont="1" applyBorder="1"/>
    <xf numFmtId="0" fontId="0" fillId="0" borderId="1" xfId="0" applyBorder="1"/>
    <xf numFmtId="0" fontId="9" fillId="0" borderId="1" xfId="0" applyFont="1" applyBorder="1"/>
    <xf numFmtId="0" fontId="2" fillId="0" borderId="1" xfId="0" applyFont="1" applyFill="1" applyBorder="1"/>
    <xf numFmtId="164" fontId="4" fillId="0" borderId="1" xfId="0" applyNumberFormat="1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2" fillId="0" borderId="1" xfId="0" applyNumberFormat="1" applyFont="1" applyBorder="1"/>
    <xf numFmtId="1" fontId="2" fillId="0" borderId="6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5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justify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24" fillId="0" borderId="0" xfId="0" applyFont="1"/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3" fillId="0" borderId="13" xfId="0" applyFont="1" applyBorder="1"/>
    <xf numFmtId="0" fontId="4" fillId="0" borderId="13" xfId="0" applyFont="1" applyBorder="1"/>
    <xf numFmtId="0" fontId="3" fillId="0" borderId="13" xfId="0" applyFont="1" applyBorder="1" applyAlignment="1">
      <alignment horizontal="left"/>
    </xf>
    <xf numFmtId="0" fontId="2" fillId="0" borderId="13" xfId="0" applyFont="1" applyBorder="1"/>
    <xf numFmtId="0" fontId="1" fillId="0" borderId="13" xfId="0" applyFont="1" applyBorder="1"/>
    <xf numFmtId="0" fontId="9" fillId="0" borderId="13" xfId="0" applyFont="1" applyBorder="1"/>
    <xf numFmtId="1" fontId="2" fillId="0" borderId="13" xfId="0" applyNumberFormat="1" applyFont="1" applyBorder="1"/>
    <xf numFmtId="0" fontId="4" fillId="0" borderId="13" xfId="0" applyFont="1" applyFill="1" applyBorder="1"/>
    <xf numFmtId="1" fontId="2" fillId="0" borderId="14" xfId="0" applyNumberFormat="1" applyFont="1" applyBorder="1"/>
    <xf numFmtId="0" fontId="2" fillId="0" borderId="4" xfId="0" applyFont="1" applyBorder="1"/>
    <xf numFmtId="0" fontId="4" fillId="0" borderId="12" xfId="0" applyFont="1" applyBorder="1"/>
    <xf numFmtId="0" fontId="1" fillId="0" borderId="13" xfId="0" applyFont="1" applyBorder="1" applyAlignment="1">
      <alignment horizontal="left"/>
    </xf>
    <xf numFmtId="0" fontId="5" fillId="0" borderId="13" xfId="0" applyFont="1" applyBorder="1"/>
    <xf numFmtId="164" fontId="4" fillId="0" borderId="13" xfId="0" applyNumberFormat="1" applyFont="1" applyBorder="1"/>
    <xf numFmtId="0" fontId="0" fillId="0" borderId="3" xfId="0" applyBorder="1"/>
    <xf numFmtId="0" fontId="0" fillId="0" borderId="0" xfId="0" applyFill="1" applyAlignment="1">
      <alignment vertical="center"/>
    </xf>
    <xf numFmtId="0" fontId="25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" fontId="2" fillId="0" borderId="17" xfId="0" applyNumberFormat="1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/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11" fillId="0" borderId="3" xfId="0" applyFont="1" applyBorder="1"/>
    <xf numFmtId="1" fontId="2" fillId="0" borderId="19" xfId="0" applyNumberFormat="1" applyFont="1" applyBorder="1"/>
    <xf numFmtId="0" fontId="4" fillId="2" borderId="18" xfId="0" applyFont="1" applyFill="1" applyBorder="1"/>
    <xf numFmtId="0" fontId="4" fillId="2" borderId="7" xfId="0" applyFont="1" applyFill="1" applyBorder="1"/>
    <xf numFmtId="0" fontId="3" fillId="2" borderId="7" xfId="0" applyFont="1" applyFill="1" applyBorder="1"/>
    <xf numFmtId="0" fontId="2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5" fillId="2" borderId="7" xfId="0" applyFont="1" applyFill="1" applyBorder="1"/>
    <xf numFmtId="0" fontId="1" fillId="2" borderId="7" xfId="0" applyFont="1" applyFill="1" applyBorder="1"/>
    <xf numFmtId="0" fontId="9" fillId="2" borderId="7" xfId="0" applyFont="1" applyFill="1" applyBorder="1"/>
    <xf numFmtId="1" fontId="2" fillId="2" borderId="7" xfId="0" applyNumberFormat="1" applyFont="1" applyFill="1" applyBorder="1"/>
    <xf numFmtId="0" fontId="4" fillId="2" borderId="1" xfId="0" applyFont="1" applyFill="1" applyBorder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4" fillId="2" borderId="16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7" borderId="1" xfId="0" applyFont="1" applyFill="1" applyBorder="1"/>
    <xf numFmtId="0" fontId="4" fillId="7" borderId="13" xfId="0" applyFont="1" applyFill="1" applyBorder="1"/>
    <xf numFmtId="0" fontId="35" fillId="2" borderId="15" xfId="0" applyFont="1" applyFill="1" applyBorder="1" applyAlignment="1">
      <alignment horizontal="left"/>
    </xf>
    <xf numFmtId="0" fontId="35" fillId="0" borderId="10" xfId="0" applyFont="1" applyBorder="1"/>
    <xf numFmtId="0" fontId="36" fillId="2" borderId="10" xfId="0" applyFont="1" applyFill="1" applyBorder="1" applyAlignment="1">
      <alignment wrapText="1"/>
    </xf>
    <xf numFmtId="0" fontId="37" fillId="0" borderId="10" xfId="0" applyFont="1" applyBorder="1"/>
    <xf numFmtId="0" fontId="38" fillId="0" borderId="10" xfId="0" applyFont="1" applyBorder="1"/>
    <xf numFmtId="0" fontId="36" fillId="0" borderId="10" xfId="0" quotePrefix="1" applyFont="1" applyBorder="1" applyAlignment="1">
      <alignment horizontal="left"/>
    </xf>
    <xf numFmtId="0" fontId="36" fillId="0" borderId="10" xfId="0" applyFont="1" applyBorder="1"/>
    <xf numFmtId="0" fontId="39" fillId="0" borderId="10" xfId="0" applyFont="1" applyBorder="1"/>
    <xf numFmtId="0" fontId="40" fillId="0" borderId="10" xfId="0" applyFont="1" applyBorder="1"/>
    <xf numFmtId="1" fontId="38" fillId="0" borderId="10" xfId="0" applyNumberFormat="1" applyFont="1" applyBorder="1"/>
    <xf numFmtId="0" fontId="37" fillId="2" borderId="10" xfId="0" applyFont="1" applyFill="1" applyBorder="1"/>
    <xf numFmtId="0" fontId="37" fillId="0" borderId="10" xfId="0" applyFont="1" applyFill="1" applyBorder="1"/>
    <xf numFmtId="0" fontId="37" fillId="7" borderId="10" xfId="0" applyFont="1" applyFill="1" applyBorder="1"/>
    <xf numFmtId="1" fontId="38" fillId="0" borderId="11" xfId="0" applyNumberFormat="1" applyFont="1" applyBorder="1"/>
    <xf numFmtId="0" fontId="36" fillId="0" borderId="9" xfId="0" applyFont="1" applyBorder="1"/>
    <xf numFmtId="0" fontId="36" fillId="0" borderId="10" xfId="0" applyFont="1" applyFill="1" applyBorder="1" applyAlignment="1">
      <alignment wrapText="1"/>
    </xf>
    <xf numFmtId="0" fontId="36" fillId="0" borderId="10" xfId="0" applyFont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152399</xdr:colOff>
      <xdr:row>29</xdr:row>
      <xdr:rowOff>47626</xdr:rowOff>
    </xdr:from>
    <xdr:to>
      <xdr:col>27</xdr:col>
      <xdr:colOff>464364</xdr:colOff>
      <xdr:row>45</xdr:row>
      <xdr:rowOff>95252</xdr:rowOff>
    </xdr:to>
    <xdr:sp macro="" textlink="">
      <xdr:nvSpPr>
        <xdr:cNvPr id="2" name="Text Box 38"/>
        <xdr:cNvSpPr txBox="1">
          <a:spLocks noChangeArrowheads="1"/>
        </xdr:cNvSpPr>
      </xdr:nvSpPr>
      <xdr:spPr bwMode="auto">
        <a:xfrm rot="5400000">
          <a:off x="8337956" y="5863819"/>
          <a:ext cx="1981201" cy="3119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="vert" wrap="square" lIns="91440" tIns="45720" rIns="91440" bIns="45720" anchor="t" upright="1">
          <a:noAutofit/>
        </a:bodyPr>
        <a:lstStyle/>
        <a:p>
          <a:pPr algn="l" rtl="1">
            <a:spcAft>
              <a:spcPts val="0"/>
            </a:spcAft>
          </a:pPr>
          <a:r>
            <a:rPr lang="en-US" sz="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F3_</a:t>
          </a:r>
          <a:r>
            <a:rPr lang="ro-RO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Anexa privind componentele VPN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"/>
  <sheetViews>
    <sheetView tabSelected="1" topLeftCell="A10" zoomScaleNormal="100" workbookViewId="0">
      <selection activeCell="AA39" sqref="AA39"/>
    </sheetView>
  </sheetViews>
  <sheetFormatPr defaultRowHeight="15" x14ac:dyDescent="0.25"/>
  <cols>
    <col min="1" max="1" width="0.85546875" customWidth="1"/>
    <col min="2" max="2" width="2" style="3" customWidth="1"/>
    <col min="3" max="3" width="4.5703125" style="3" customWidth="1"/>
    <col min="4" max="4" width="6.140625" style="3" customWidth="1"/>
    <col min="5" max="5" width="5.140625" style="3" customWidth="1"/>
    <col min="6" max="6" width="4.7109375" style="3" customWidth="1"/>
    <col min="7" max="7" width="5.28515625" style="3" customWidth="1"/>
    <col min="8" max="8" width="8.42578125" style="3" customWidth="1"/>
    <col min="9" max="9" width="4.42578125" style="3" customWidth="1"/>
    <col min="10" max="10" width="5.140625" style="3" customWidth="1"/>
    <col min="11" max="11" width="4.7109375" style="3" customWidth="1"/>
    <col min="12" max="12" width="5.28515625" style="3" customWidth="1"/>
    <col min="13" max="13" width="5" style="3" customWidth="1"/>
    <col min="14" max="14" width="7.28515625" style="3" customWidth="1"/>
    <col min="15" max="15" width="6.7109375" style="3" customWidth="1"/>
    <col min="16" max="16" width="4" style="3" customWidth="1"/>
    <col min="17" max="17" width="4.140625" style="3" customWidth="1"/>
    <col min="18" max="18" width="5.42578125" style="3" customWidth="1"/>
    <col min="19" max="20" width="6.140625" style="3" customWidth="1"/>
    <col min="21" max="21" width="5.140625" customWidth="1"/>
    <col min="22" max="22" width="7.7109375" style="3" customWidth="1"/>
    <col min="23" max="23" width="3.5703125" style="3" customWidth="1"/>
    <col min="24" max="24" width="4" style="3" customWidth="1"/>
    <col min="25" max="25" width="6.140625" style="3" customWidth="1"/>
    <col min="26" max="26" width="3.28515625" style="3" customWidth="1"/>
    <col min="27" max="27" width="3.85546875" style="3" customWidth="1"/>
    <col min="28" max="28" width="8.5703125" style="3" customWidth="1"/>
  </cols>
  <sheetData>
    <row r="1" spans="2:28" x14ac:dyDescent="0.25">
      <c r="B1" s="1"/>
      <c r="C1" s="55" t="s">
        <v>105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  <c r="Z1" s="1" t="s">
        <v>184</v>
      </c>
      <c r="AA1" s="1"/>
      <c r="AB1" s="1"/>
    </row>
    <row r="2" spans="2:28" ht="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"/>
      <c r="W2" s="1"/>
      <c r="X2" s="1"/>
      <c r="Y2" s="1"/>
      <c r="Z2" s="1"/>
      <c r="AA2" s="1"/>
      <c r="AB2" s="1"/>
    </row>
    <row r="3" spans="2:28" ht="11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  <c r="W3" s="1"/>
      <c r="X3" s="1"/>
      <c r="Z3" s="1"/>
      <c r="AA3" s="1"/>
      <c r="AB3" s="1"/>
    </row>
    <row r="4" spans="2:28" ht="21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6" t="s">
        <v>132</v>
      </c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B4" s="1"/>
    </row>
    <row r="5" spans="2:28" x14ac:dyDescent="0.25">
      <c r="B5" s="1"/>
      <c r="C5" s="1"/>
      <c r="D5" s="1"/>
      <c r="E5" s="1"/>
      <c r="F5" s="1"/>
      <c r="G5" s="1"/>
      <c r="H5" s="1"/>
      <c r="I5" s="1"/>
      <c r="J5" s="22"/>
      <c r="K5" s="1"/>
      <c r="L5" s="1"/>
      <c r="M5" s="1"/>
      <c r="P5" s="1"/>
      <c r="Q5" s="1"/>
      <c r="R5" s="1"/>
      <c r="S5" s="1"/>
      <c r="T5" s="1"/>
      <c r="V5" s="1"/>
      <c r="W5" s="1"/>
      <c r="X5" s="1"/>
      <c r="Y5" s="1"/>
      <c r="Z5" s="1"/>
      <c r="AA5" s="1"/>
      <c r="AB5" s="1"/>
    </row>
    <row r="6" spans="2:28" ht="10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1"/>
      <c r="W6" s="1"/>
      <c r="X6" s="1"/>
      <c r="Y6" s="1"/>
      <c r="Z6" s="1"/>
      <c r="AA6" s="1"/>
      <c r="AB6" s="1"/>
    </row>
    <row r="7" spans="2:28" ht="31.5" customHeight="1" x14ac:dyDescent="0.25">
      <c r="B7" s="135" t="s">
        <v>0</v>
      </c>
      <c r="C7" s="137" t="s">
        <v>141</v>
      </c>
      <c r="D7" s="139" t="s">
        <v>142</v>
      </c>
      <c r="E7" s="139" t="s">
        <v>143</v>
      </c>
      <c r="F7" s="139" t="s">
        <v>144</v>
      </c>
      <c r="G7" s="148" t="s">
        <v>1</v>
      </c>
      <c r="H7" s="148"/>
      <c r="I7" s="148"/>
      <c r="J7" s="148"/>
      <c r="K7" s="148"/>
      <c r="L7" s="148"/>
      <c r="M7" s="106" t="s">
        <v>150</v>
      </c>
      <c r="N7" s="105" t="s">
        <v>152</v>
      </c>
      <c r="O7" s="144" t="s">
        <v>6</v>
      </c>
      <c r="P7" s="144"/>
      <c r="Q7" s="144" t="s">
        <v>4</v>
      </c>
      <c r="R7" s="144"/>
      <c r="S7" s="144" t="s">
        <v>128</v>
      </c>
      <c r="T7" s="144"/>
      <c r="U7" s="110" t="s">
        <v>183</v>
      </c>
      <c r="V7" s="108" t="s">
        <v>162</v>
      </c>
      <c r="W7" s="145" t="s">
        <v>3</v>
      </c>
      <c r="X7" s="146"/>
      <c r="Y7" s="146"/>
      <c r="Z7" s="146"/>
      <c r="AA7" s="147"/>
      <c r="AB7" s="106" t="s">
        <v>169</v>
      </c>
    </row>
    <row r="8" spans="2:28" ht="29.25" customHeight="1" thickBot="1" x14ac:dyDescent="0.3">
      <c r="B8" s="136"/>
      <c r="C8" s="138"/>
      <c r="D8" s="140"/>
      <c r="E8" s="140"/>
      <c r="F8" s="141"/>
      <c r="G8" s="21" t="s">
        <v>26</v>
      </c>
      <c r="H8" s="104" t="s">
        <v>145</v>
      </c>
      <c r="I8" s="105" t="s">
        <v>146</v>
      </c>
      <c r="J8" s="105" t="s">
        <v>147</v>
      </c>
      <c r="K8" s="105" t="s">
        <v>148</v>
      </c>
      <c r="L8" s="105" t="s">
        <v>149</v>
      </c>
      <c r="M8" s="22"/>
      <c r="N8" s="21" t="s">
        <v>2</v>
      </c>
      <c r="O8" s="105" t="s">
        <v>153</v>
      </c>
      <c r="P8" s="107" t="s">
        <v>154</v>
      </c>
      <c r="Q8" s="105" t="s">
        <v>156</v>
      </c>
      <c r="R8" s="105" t="s">
        <v>157</v>
      </c>
      <c r="S8" s="108" t="s">
        <v>159</v>
      </c>
      <c r="T8" s="109" t="s">
        <v>160</v>
      </c>
      <c r="U8" s="58"/>
      <c r="V8" s="23" t="s">
        <v>2</v>
      </c>
      <c r="W8" s="104" t="s">
        <v>164</v>
      </c>
      <c r="X8" s="104" t="s">
        <v>165</v>
      </c>
      <c r="Y8" s="104" t="s">
        <v>166</v>
      </c>
      <c r="Z8" s="104" t="s">
        <v>167</v>
      </c>
      <c r="AA8" s="104" t="s">
        <v>168</v>
      </c>
      <c r="AB8" s="21" t="s">
        <v>2</v>
      </c>
    </row>
    <row r="9" spans="2:28" x14ac:dyDescent="0.25">
      <c r="B9" s="2">
        <v>1</v>
      </c>
      <c r="C9" s="2" t="s">
        <v>21</v>
      </c>
      <c r="D9" s="2">
        <v>600000</v>
      </c>
      <c r="E9" s="2">
        <v>2017</v>
      </c>
      <c r="F9" s="68">
        <v>2019</v>
      </c>
      <c r="G9" s="116" t="s">
        <v>28</v>
      </c>
      <c r="H9" s="117" t="s">
        <v>129</v>
      </c>
      <c r="I9" s="118" t="s">
        <v>130</v>
      </c>
      <c r="J9" s="119" t="s">
        <v>15</v>
      </c>
      <c r="K9" s="119">
        <v>1.05</v>
      </c>
      <c r="L9" s="119">
        <v>2019</v>
      </c>
      <c r="M9" s="120">
        <v>60</v>
      </c>
      <c r="N9" s="120">
        <f>M9/100*D9</f>
        <v>360000</v>
      </c>
      <c r="O9" s="121" t="s">
        <v>25</v>
      </c>
      <c r="P9" s="122">
        <v>1</v>
      </c>
      <c r="Q9" s="122"/>
      <c r="R9" s="120"/>
      <c r="S9" s="123" t="s">
        <v>7</v>
      </c>
      <c r="T9" s="117">
        <v>252349</v>
      </c>
      <c r="U9" s="124">
        <v>0.01</v>
      </c>
      <c r="V9" s="125">
        <f>SUM(T9:T11)*U9</f>
        <v>2982.71</v>
      </c>
      <c r="W9" s="126">
        <v>1.03</v>
      </c>
      <c r="X9" s="119">
        <v>1.05</v>
      </c>
      <c r="Y9" s="127"/>
      <c r="Z9" s="128"/>
      <c r="AA9" s="128"/>
      <c r="AB9" s="129">
        <f>V9*PRODUCT(IF(W9=0,1,W9),IF(X9=0,1,X9),IF(Y9=0,1,Y9),IF(Z9=0,1,Z9),IF(AA9=0,1,AA9), IF(W10=0,1,W10),IF(X10=0,1,X10),IF(Y10=0,1,Y10),IF(Z10=0,1,Z10),IF(AA10=0,1,AA10), IF(W11=0,1,W11),IF(X11=0,1,X11),IF(Y11=0,1,Y11),IF(Z11=0,1,Z11),IF(AA11=0,1,AA11))</f>
        <v>3448.374004900556</v>
      </c>
    </row>
    <row r="10" spans="2:28" x14ac:dyDescent="0.25">
      <c r="B10" s="84"/>
      <c r="C10" s="85"/>
      <c r="D10" s="57"/>
      <c r="E10" s="57"/>
      <c r="F10" s="20"/>
      <c r="G10" s="111" t="s">
        <v>9</v>
      </c>
      <c r="H10" s="7" t="s">
        <v>27</v>
      </c>
      <c r="I10" s="7"/>
      <c r="J10" s="6" t="s">
        <v>15</v>
      </c>
      <c r="K10" s="6">
        <v>1.05</v>
      </c>
      <c r="L10" s="6">
        <v>2019</v>
      </c>
      <c r="M10" s="2"/>
      <c r="N10" s="2"/>
      <c r="O10" s="54" t="s">
        <v>24</v>
      </c>
      <c r="P10" s="7">
        <v>2</v>
      </c>
      <c r="Q10" s="7"/>
      <c r="R10" s="2"/>
      <c r="S10" s="88" t="s">
        <v>108</v>
      </c>
      <c r="T10" s="89">
        <v>45922</v>
      </c>
      <c r="U10" s="17"/>
      <c r="V10" s="24"/>
      <c r="W10" s="100"/>
      <c r="X10" s="6"/>
      <c r="Y10" s="19">
        <f>'Calc Produs CN'!W9</f>
        <v>1.0070059999999998</v>
      </c>
      <c r="Z10" s="114"/>
      <c r="AA10" s="100">
        <v>1</v>
      </c>
      <c r="AB10" s="83">
        <f>V10*PRODUCT(IF(W10=0,1,W10),IF(X10=0,1,X10),IF(Y10=0,1,Y10),IF(Z10=0,1,Z10),IF(AA10=0,1,AA10))</f>
        <v>0</v>
      </c>
    </row>
    <row r="11" spans="2:28" ht="15.75" thickBot="1" x14ac:dyDescent="0.3">
      <c r="B11" s="84"/>
      <c r="C11" s="85"/>
      <c r="D11" s="57"/>
      <c r="E11" s="57"/>
      <c r="F11" s="20"/>
      <c r="G11" s="112" t="s">
        <v>11</v>
      </c>
      <c r="H11" s="60" t="s">
        <v>10</v>
      </c>
      <c r="I11" s="59"/>
      <c r="J11" s="60" t="s">
        <v>15</v>
      </c>
      <c r="K11" s="60">
        <v>1.05</v>
      </c>
      <c r="L11" s="60">
        <v>2019</v>
      </c>
      <c r="M11" s="62"/>
      <c r="N11" s="62"/>
      <c r="O11" s="61" t="s">
        <v>22</v>
      </c>
      <c r="P11" s="59">
        <v>1</v>
      </c>
      <c r="Q11" s="60" t="s">
        <v>5</v>
      </c>
      <c r="R11" s="62">
        <v>1</v>
      </c>
      <c r="S11" s="71"/>
      <c r="T11" s="63"/>
      <c r="U11" s="64"/>
      <c r="V11" s="65"/>
      <c r="W11" s="113"/>
      <c r="X11" s="60"/>
      <c r="Y11" s="66">
        <v>1.0009999999999999</v>
      </c>
      <c r="Z11" s="60">
        <v>1.01</v>
      </c>
      <c r="AA11" s="66">
        <v>1.05</v>
      </c>
      <c r="AB11" s="67">
        <f>V11*PRODUCT(IF(W11=0,1,W11),IF(X11=0,1,X11),IF(Y11=0,1,Y11),IF(Z11=0,1,Z11),IF(AA11=0,1,AA11))</f>
        <v>0</v>
      </c>
    </row>
    <row r="12" spans="2:28" ht="11.25" customHeight="1" thickBot="1" x14ac:dyDescent="0.3">
      <c r="B12" s="84"/>
      <c r="C12" s="85"/>
      <c r="D12" s="87"/>
      <c r="E12" s="87"/>
      <c r="F12" s="20"/>
      <c r="G12" s="91"/>
      <c r="H12" s="92"/>
      <c r="I12" s="93"/>
      <c r="J12" s="92"/>
      <c r="K12" s="92"/>
      <c r="L12" s="92"/>
      <c r="M12" s="94"/>
      <c r="N12" s="94"/>
      <c r="O12" s="95"/>
      <c r="P12" s="93"/>
      <c r="Q12" s="92"/>
      <c r="R12" s="94"/>
      <c r="S12" s="96"/>
      <c r="T12" s="97"/>
      <c r="U12" s="98"/>
      <c r="V12" s="99"/>
      <c r="W12" s="92"/>
      <c r="X12" s="92"/>
      <c r="Y12" s="92"/>
      <c r="Z12" s="92"/>
      <c r="AA12" s="92"/>
      <c r="AB12" s="90"/>
    </row>
    <row r="13" spans="2:28" x14ac:dyDescent="0.25">
      <c r="B13" s="5">
        <v>2</v>
      </c>
      <c r="C13" s="5"/>
      <c r="D13" s="5"/>
      <c r="E13" s="5"/>
      <c r="F13" s="86"/>
      <c r="G13" s="130" t="s">
        <v>28</v>
      </c>
      <c r="H13" s="117" t="s">
        <v>14</v>
      </c>
      <c r="I13" s="131" t="s">
        <v>131</v>
      </c>
      <c r="J13" s="119" t="s">
        <v>15</v>
      </c>
      <c r="K13" s="119">
        <v>1.05</v>
      </c>
      <c r="L13" s="119">
        <v>2019</v>
      </c>
      <c r="M13" s="120">
        <v>40</v>
      </c>
      <c r="N13" s="120">
        <f>M13/100*D9</f>
        <v>240000</v>
      </c>
      <c r="O13" s="132"/>
      <c r="P13" s="122">
        <v>1</v>
      </c>
      <c r="Q13" s="122"/>
      <c r="R13" s="120"/>
      <c r="S13" s="123" t="s">
        <v>7</v>
      </c>
      <c r="T13" s="117">
        <v>168583</v>
      </c>
      <c r="U13" s="124">
        <v>0.01</v>
      </c>
      <c r="V13" s="125">
        <f>SUM(T13:T15)*U13</f>
        <v>1850.89</v>
      </c>
      <c r="W13" s="126">
        <v>1.01</v>
      </c>
      <c r="X13" s="119">
        <v>1.05</v>
      </c>
      <c r="Y13" s="127"/>
      <c r="Z13" s="128"/>
      <c r="AA13" s="128"/>
      <c r="AB13" s="129">
        <f>V13*PRODUCT(IF(W13=0,1,W13),IF(X13=0,1,X13),IF(Y13=0,1,Y13),IF(Z13=0,1,Z13),IF(AA13=0,1,AA13),IF(W14=0,1,W14),IF(X14=0,1,X14),IF(Y14=0,1,Y14),IF(Z14=0,1,Z14),IF(AA14=0,1,AA14))</f>
        <v>2061.8300969255806</v>
      </c>
    </row>
    <row r="14" spans="2:28" ht="15.75" thickBot="1" x14ac:dyDescent="0.3">
      <c r="B14" s="2"/>
      <c r="C14" s="2"/>
      <c r="D14" s="18"/>
      <c r="E14" s="2"/>
      <c r="F14" s="68"/>
      <c r="G14" s="69" t="s">
        <v>9</v>
      </c>
      <c r="H14" s="59" t="s">
        <v>27</v>
      </c>
      <c r="I14" s="59"/>
      <c r="J14" s="60" t="s">
        <v>15</v>
      </c>
      <c r="K14" s="60">
        <v>1.05</v>
      </c>
      <c r="L14" s="60">
        <v>2018.2019</v>
      </c>
      <c r="M14" s="62"/>
      <c r="N14" s="62"/>
      <c r="O14" s="70" t="s">
        <v>23</v>
      </c>
      <c r="P14" s="59">
        <v>2</v>
      </c>
      <c r="Q14" s="59"/>
      <c r="R14" s="62"/>
      <c r="S14" s="71" t="s">
        <v>8</v>
      </c>
      <c r="T14" s="63">
        <v>16506</v>
      </c>
      <c r="U14" s="64"/>
      <c r="V14" s="65">
        <f>T17*M14/100*U14</f>
        <v>0</v>
      </c>
      <c r="W14" s="115"/>
      <c r="X14" s="60"/>
      <c r="Y14" s="72">
        <f>'Calc Produs CN'!W8</f>
        <v>1.010016</v>
      </c>
      <c r="Z14" s="115"/>
      <c r="AA14" s="66">
        <v>1.04</v>
      </c>
      <c r="AB14" s="67">
        <f>V14*PRODUCT(IF(W13=0,1,W13),IF(X13=0,1,X13),IF(Y13=0,1,Y13),IF(Z13=0,1,Z13),IF(AA13=0,1,AA13),IF(W14=0,1,W14),IF(X14=0,1,X14),IF(Y14=0,1,Y14),IF(Z14=0,1,Z14),IF(AA14=0,1,AA14))</f>
        <v>0</v>
      </c>
    </row>
    <row r="15" spans="2:28" ht="11.25" customHeight="1" x14ac:dyDescent="0.25">
      <c r="B15" s="2"/>
      <c r="C15" s="2"/>
      <c r="D15" s="18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73"/>
      <c r="V15" s="15"/>
      <c r="W15" s="8"/>
      <c r="X15" s="8"/>
      <c r="Y15" s="8"/>
      <c r="Z15" s="8"/>
      <c r="AA15" s="8"/>
      <c r="AB15" s="4"/>
    </row>
    <row r="16" spans="2:28" x14ac:dyDescent="0.25">
      <c r="B16" s="2"/>
      <c r="C16" s="2" t="s">
        <v>185</v>
      </c>
      <c r="D16" s="2"/>
      <c r="E16" s="2"/>
      <c r="F16" s="2"/>
      <c r="G16" s="2"/>
      <c r="H16" s="2"/>
      <c r="I16" s="2"/>
      <c r="J16" s="2"/>
      <c r="K16" s="2"/>
      <c r="L16" s="2"/>
      <c r="M16" s="2">
        <f>SUM(M9:M15)</f>
        <v>100</v>
      </c>
      <c r="N16" s="2">
        <f>SUM(N9:N15)</f>
        <v>600000</v>
      </c>
      <c r="O16" s="2"/>
      <c r="P16" s="2"/>
      <c r="Q16" s="2"/>
      <c r="R16" s="2"/>
      <c r="S16" s="2"/>
      <c r="T16" s="2">
        <f>SUM(T9:T15)</f>
        <v>483360</v>
      </c>
      <c r="U16" s="16"/>
      <c r="V16" s="25">
        <f>SUM(V9:V15)</f>
        <v>4833.6000000000004</v>
      </c>
      <c r="W16" s="6"/>
      <c r="X16" s="6"/>
      <c r="Y16" s="6"/>
      <c r="Z16" s="6"/>
      <c r="AA16" s="6"/>
      <c r="AB16" s="25">
        <f>SUM(AB9:AB15)</f>
        <v>5510.204101826137</v>
      </c>
    </row>
    <row r="17" spans="2:28" x14ac:dyDescent="0.25">
      <c r="B17" s="1"/>
      <c r="C17" s="1"/>
      <c r="D17" s="101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V17" s="1"/>
      <c r="W17" s="1"/>
      <c r="X17" s="1"/>
      <c r="Y17" s="1"/>
      <c r="Z17" s="1"/>
      <c r="AA17" s="1"/>
      <c r="AB17" s="1"/>
    </row>
    <row r="18" spans="2:28" ht="12" customHeight="1" x14ac:dyDescent="0.25">
      <c r="B18" s="1"/>
      <c r="C18" s="1"/>
      <c r="D18" s="101" t="s">
        <v>109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V18" s="1"/>
      <c r="W18" s="1"/>
      <c r="X18" s="1"/>
      <c r="Y18" s="1"/>
      <c r="Z18" s="1"/>
      <c r="AA18" s="1"/>
      <c r="AB18" s="1"/>
    </row>
    <row r="19" spans="2:28" x14ac:dyDescent="0.25">
      <c r="B19" s="1"/>
      <c r="C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W19" s="1"/>
      <c r="X19" s="1"/>
      <c r="Y19" s="1"/>
      <c r="Z19" s="1"/>
      <c r="AA19" s="1"/>
      <c r="AB19" s="1"/>
    </row>
    <row r="20" spans="2:28" s="101" customFormat="1" ht="9" x14ac:dyDescent="0.15">
      <c r="C20" s="102" t="s">
        <v>133</v>
      </c>
    </row>
    <row r="21" spans="2:28" s="101" customFormat="1" ht="11.25" x14ac:dyDescent="0.2">
      <c r="C21" s="102" t="s">
        <v>134</v>
      </c>
      <c r="V21" s="1" t="s">
        <v>106</v>
      </c>
    </row>
    <row r="22" spans="2:28" s="101" customFormat="1" ht="11.25" x14ac:dyDescent="0.2">
      <c r="C22" s="102" t="s">
        <v>135</v>
      </c>
      <c r="V22" s="1" t="s">
        <v>107</v>
      </c>
    </row>
    <row r="23" spans="2:28" s="101" customFormat="1" ht="9" x14ac:dyDescent="0.15">
      <c r="C23" s="102" t="s">
        <v>136</v>
      </c>
    </row>
    <row r="24" spans="2:28" s="101" customFormat="1" ht="9" x14ac:dyDescent="0.15">
      <c r="C24" s="102" t="s">
        <v>170</v>
      </c>
    </row>
    <row r="25" spans="2:28" s="101" customFormat="1" ht="9" x14ac:dyDescent="0.15">
      <c r="C25" s="102" t="s">
        <v>137</v>
      </c>
    </row>
    <row r="26" spans="2:28" s="101" customFormat="1" ht="9" x14ac:dyDescent="0.15">
      <c r="C26" s="102" t="s">
        <v>171</v>
      </c>
    </row>
    <row r="27" spans="2:28" s="101" customFormat="1" ht="9" x14ac:dyDescent="0.15">
      <c r="C27" s="102" t="s">
        <v>182</v>
      </c>
    </row>
    <row r="28" spans="2:28" s="101" customFormat="1" ht="9" x14ac:dyDescent="0.15">
      <c r="C28" s="102" t="s">
        <v>172</v>
      </c>
    </row>
    <row r="29" spans="2:28" s="101" customFormat="1" ht="9" x14ac:dyDescent="0.15">
      <c r="C29" s="102" t="s">
        <v>138</v>
      </c>
    </row>
    <row r="30" spans="2:28" s="101" customFormat="1" ht="9" x14ac:dyDescent="0.15">
      <c r="C30" s="102" t="s">
        <v>151</v>
      </c>
    </row>
    <row r="31" spans="2:28" s="101" customFormat="1" ht="15" customHeight="1" x14ac:dyDescent="0.25">
      <c r="C31" s="142" t="s">
        <v>186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</row>
    <row r="32" spans="2:28" s="101" customFormat="1" ht="9" x14ac:dyDescent="0.15">
      <c r="C32" s="102" t="s">
        <v>173</v>
      </c>
    </row>
    <row r="33" spans="3:28" s="101" customFormat="1" ht="9" x14ac:dyDescent="0.15">
      <c r="C33" s="102" t="s">
        <v>155</v>
      </c>
    </row>
    <row r="34" spans="3:28" s="101" customFormat="1" ht="9" x14ac:dyDescent="0.15">
      <c r="C34" s="102" t="s">
        <v>174</v>
      </c>
    </row>
    <row r="35" spans="3:28" s="101" customFormat="1" ht="9" x14ac:dyDescent="0.15">
      <c r="C35" s="102" t="s">
        <v>158</v>
      </c>
    </row>
    <row r="36" spans="3:28" s="101" customFormat="1" ht="9" x14ac:dyDescent="0.15">
      <c r="C36" s="133" t="s">
        <v>175</v>
      </c>
    </row>
    <row r="37" spans="3:28" s="101" customFormat="1" ht="10.5" customHeight="1" x14ac:dyDescent="0.25">
      <c r="C37" s="103" t="s">
        <v>161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</row>
    <row r="38" spans="3:28" s="101" customFormat="1" ht="9.75" customHeight="1" x14ac:dyDescent="0.15">
      <c r="C38" s="102" t="s">
        <v>163</v>
      </c>
    </row>
    <row r="39" spans="3:28" s="101" customFormat="1" ht="9" x14ac:dyDescent="0.15">
      <c r="C39" s="102" t="s">
        <v>139</v>
      </c>
    </row>
    <row r="40" spans="3:28" s="101" customFormat="1" ht="9" x14ac:dyDescent="0.15">
      <c r="C40" s="102" t="s">
        <v>176</v>
      </c>
    </row>
    <row r="41" spans="3:28" s="101" customFormat="1" ht="9" x14ac:dyDescent="0.15">
      <c r="C41" s="102" t="s">
        <v>177</v>
      </c>
    </row>
    <row r="42" spans="3:28" s="101" customFormat="1" ht="9" x14ac:dyDescent="0.15">
      <c r="C42" s="102" t="s">
        <v>179</v>
      </c>
    </row>
    <row r="43" spans="3:28" s="101" customFormat="1" ht="9" x14ac:dyDescent="0.15">
      <c r="C43" s="102" t="s">
        <v>178</v>
      </c>
    </row>
    <row r="44" spans="3:28" s="101" customFormat="1" ht="9" x14ac:dyDescent="0.15">
      <c r="C44" s="102" t="s">
        <v>180</v>
      </c>
    </row>
    <row r="45" spans="3:28" s="101" customFormat="1" ht="9" x14ac:dyDescent="0.15">
      <c r="C45" s="102" t="s">
        <v>181</v>
      </c>
    </row>
    <row r="46" spans="3:28" s="101" customFormat="1" ht="9" x14ac:dyDescent="0.15">
      <c r="C46" s="102" t="s">
        <v>140</v>
      </c>
    </row>
  </sheetData>
  <mergeCells count="11">
    <mergeCell ref="C31:AB31"/>
    <mergeCell ref="O7:P7"/>
    <mergeCell ref="Q7:R7"/>
    <mergeCell ref="S7:T7"/>
    <mergeCell ref="W7:AA7"/>
    <mergeCell ref="G7:L7"/>
    <mergeCell ref="B7:B8"/>
    <mergeCell ref="C7:C8"/>
    <mergeCell ref="D7:D8"/>
    <mergeCell ref="E7:E8"/>
    <mergeCell ref="F7:F8"/>
  </mergeCells>
  <pageMargins left="0" right="0" top="0.6692913385826772" bottom="0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4"/>
  <sheetViews>
    <sheetView zoomScale="130" zoomScaleNormal="130" workbookViewId="0">
      <selection activeCell="Y16" sqref="Y16"/>
    </sheetView>
  </sheetViews>
  <sheetFormatPr defaultRowHeight="15" x14ac:dyDescent="0.25"/>
  <cols>
    <col min="1" max="1" width="2.28515625" customWidth="1"/>
    <col min="2" max="2" width="17.85546875" customWidth="1"/>
    <col min="3" max="3" width="7.42578125" customWidth="1"/>
    <col min="4" max="4" width="2.85546875" customWidth="1"/>
    <col min="5" max="5" width="7.42578125" customWidth="1"/>
    <col min="6" max="6" width="2.85546875" customWidth="1"/>
    <col min="7" max="7" width="7.42578125" customWidth="1"/>
    <col min="8" max="8" width="2.85546875" customWidth="1"/>
    <col min="9" max="9" width="7.42578125" customWidth="1"/>
    <col min="10" max="10" width="2.85546875" customWidth="1"/>
    <col min="11" max="11" width="7.42578125" customWidth="1"/>
    <col min="12" max="12" width="2.85546875" customWidth="1"/>
    <col min="13" max="13" width="7.42578125" customWidth="1"/>
    <col min="14" max="14" width="2.85546875" customWidth="1"/>
    <col min="15" max="15" width="7.42578125" customWidth="1"/>
    <col min="16" max="16" width="2.85546875" customWidth="1"/>
    <col min="17" max="17" width="7.42578125" customWidth="1"/>
    <col min="18" max="18" width="2.85546875" customWidth="1"/>
    <col min="19" max="19" width="7.42578125" customWidth="1"/>
    <col min="20" max="20" width="2.85546875" customWidth="1"/>
    <col min="21" max="21" width="7.42578125" customWidth="1"/>
    <col min="22" max="22" width="2.85546875" customWidth="1"/>
    <col min="23" max="23" width="10.5703125" customWidth="1"/>
  </cols>
  <sheetData>
    <row r="1" spans="2:23" x14ac:dyDescent="0.25">
      <c r="Q1" s="1" t="s">
        <v>126</v>
      </c>
    </row>
    <row r="4" spans="2:23" x14ac:dyDescent="0.25">
      <c r="G4" t="s">
        <v>127</v>
      </c>
    </row>
    <row r="6" spans="2:23" s="74" customFormat="1" x14ac:dyDescent="0.25"/>
    <row r="7" spans="2:23" s="14" customFormat="1" ht="24" x14ac:dyDescent="0.25">
      <c r="B7" s="75" t="s">
        <v>16</v>
      </c>
      <c r="C7" s="81" t="s">
        <v>110</v>
      </c>
      <c r="D7" s="82" t="s">
        <v>13</v>
      </c>
      <c r="E7" s="81" t="s">
        <v>111</v>
      </c>
      <c r="F7" s="82" t="s">
        <v>13</v>
      </c>
      <c r="G7" s="81" t="s">
        <v>112</v>
      </c>
      <c r="H7" s="82" t="s">
        <v>13</v>
      </c>
      <c r="I7" s="81" t="s">
        <v>113</v>
      </c>
      <c r="J7" s="82" t="s">
        <v>13</v>
      </c>
      <c r="K7" s="81" t="s">
        <v>114</v>
      </c>
      <c r="L7" s="82" t="s">
        <v>13</v>
      </c>
      <c r="M7" s="81" t="s">
        <v>115</v>
      </c>
      <c r="N7" s="82" t="s">
        <v>13</v>
      </c>
      <c r="O7" s="81" t="s">
        <v>116</v>
      </c>
      <c r="P7" s="82" t="s">
        <v>13</v>
      </c>
      <c r="Q7" s="81" t="s">
        <v>117</v>
      </c>
      <c r="R7" s="82" t="s">
        <v>13</v>
      </c>
      <c r="S7" s="81" t="s">
        <v>118</v>
      </c>
      <c r="T7" s="82" t="s">
        <v>13</v>
      </c>
      <c r="U7" s="81" t="s">
        <v>119</v>
      </c>
      <c r="V7" s="82" t="s">
        <v>13</v>
      </c>
      <c r="W7" s="76" t="s">
        <v>12</v>
      </c>
    </row>
    <row r="8" spans="2:23" s="10" customFormat="1" x14ac:dyDescent="0.25">
      <c r="B8" s="78" t="s">
        <v>124</v>
      </c>
      <c r="C8" s="77">
        <f t="shared" ref="C8:C10" si="0">IF(D8=0,0,1.008)</f>
        <v>1.008</v>
      </c>
      <c r="D8" s="79" t="s">
        <v>17</v>
      </c>
      <c r="E8" s="77">
        <f t="shared" ref="E8:E10" si="1">IF(F8=0,0,1.007)</f>
        <v>0</v>
      </c>
      <c r="F8" s="79"/>
      <c r="G8" s="77">
        <f t="shared" ref="G8:G10" si="2">IF(H8=0,0,1.006)</f>
        <v>0</v>
      </c>
      <c r="H8" s="79"/>
      <c r="I8" s="77">
        <f t="shared" ref="I8:I10" si="3">IF(J8=0,0,1.005)</f>
        <v>0</v>
      </c>
      <c r="J8" s="79"/>
      <c r="K8" s="77">
        <f t="shared" ref="K8:K10" si="4">IF(L8=0,0,1.004)</f>
        <v>0</v>
      </c>
      <c r="L8" s="79"/>
      <c r="M8" s="77">
        <f t="shared" ref="M8:M10" si="5">IF(N8=0,0,1.003)</f>
        <v>0</v>
      </c>
      <c r="N8" s="79"/>
      <c r="O8" s="77">
        <f>IF(P8=0,0,1.002)</f>
        <v>1.002</v>
      </c>
      <c r="P8" s="79" t="s">
        <v>19</v>
      </c>
      <c r="Q8" s="77">
        <f>IF(R8=0,0,1.001)</f>
        <v>0</v>
      </c>
      <c r="R8" s="79"/>
      <c r="S8" s="77">
        <f>IF(T8=0,0,1.002)</f>
        <v>0</v>
      </c>
      <c r="T8" s="79"/>
      <c r="U8" s="77">
        <f>IF(V8=0,0,1.001)</f>
        <v>0</v>
      </c>
      <c r="V8" s="79"/>
      <c r="W8" s="80">
        <f>IF(PRODUCT(IF(C8=0,1,C8),IF(E8=0,1,E8),IF(G8=0,1,G8),IF(I8=0,1,I8),IF(K8=0,1,K8),IF(M8=0,1,M8),IF(O8=0,1,O8),IF(Q8=0,1,Q8),IF(S8=0,1,S8),IF(U8=0,1,U8))=1,0,PRODUCT(IF(C8=0,1,C8),IF(E8=0,1,E8),IF(G8=0,1,G8),IF(I8=0,1,I8),IF(K8=0,1,K8),IF(M8=0,1,M8),IF(O8=0,1,O8),IF(Q8=0,1,Q8),IF(S8=0,1,S8),IF(U8=0,1,U8)))</f>
        <v>1.010016</v>
      </c>
    </row>
    <row r="9" spans="2:23" s="10" customFormat="1" x14ac:dyDescent="0.25">
      <c r="B9" s="78" t="s">
        <v>120</v>
      </c>
      <c r="C9" s="77">
        <f t="shared" si="0"/>
        <v>0</v>
      </c>
      <c r="D9" s="79"/>
      <c r="E9" s="77">
        <f t="shared" si="1"/>
        <v>0</v>
      </c>
      <c r="F9" s="79"/>
      <c r="G9" s="77">
        <f t="shared" si="2"/>
        <v>1.006</v>
      </c>
      <c r="H9" s="79" t="s">
        <v>18</v>
      </c>
      <c r="I9" s="77">
        <f t="shared" si="3"/>
        <v>0</v>
      </c>
      <c r="J9" s="79"/>
      <c r="K9" s="77">
        <f t="shared" si="4"/>
        <v>0</v>
      </c>
      <c r="L9" s="79"/>
      <c r="M9" s="77">
        <f t="shared" si="5"/>
        <v>0</v>
      </c>
      <c r="N9" s="79"/>
      <c r="O9" s="77">
        <f>IF(P9=0,0,1.002)</f>
        <v>0</v>
      </c>
      <c r="P9" s="79"/>
      <c r="Q9" s="77">
        <f>IF(R9=0,0,1.001)</f>
        <v>1.0009999999999999</v>
      </c>
      <c r="R9" s="79" t="s">
        <v>20</v>
      </c>
      <c r="S9" s="77">
        <f>IF(T9=0,0,1.002)</f>
        <v>0</v>
      </c>
      <c r="T9" s="79"/>
      <c r="U9" s="77">
        <f>IF(V9=0,0,1.001)</f>
        <v>0</v>
      </c>
      <c r="V9" s="79"/>
      <c r="W9" s="80">
        <f>IF(PRODUCT(IF(C9=0,1,C9),IF(E9=0,1,E9),IF(G9=0,1,G9),IF(I9=0,1,I9),IF(K9=0,1,K9),IF(M9=0,1,M9),IF(O9=0,1,O9),IF(Q9=0,1,Q9),IF(S9=0,1,S9),IF(U9=0,1,U9))=1,0,PRODUCT(IF(C9=0,1,C9),IF(E9=0,1,E9),IF(G9=0,1,G9),IF(I9=0,1,I9),IF(K9=0,1,K9),IF(M9=0,1,M9),IF(O9=0,1,O9),IF(Q9=0,1,Q9),IF(S9=0,1,S9),IF(U9=0,1,U9)))</f>
        <v>1.0070059999999998</v>
      </c>
    </row>
    <row r="10" spans="2:23" s="10" customFormat="1" x14ac:dyDescent="0.25">
      <c r="B10" s="11"/>
      <c r="C10" s="11">
        <f t="shared" si="0"/>
        <v>0</v>
      </c>
      <c r="D10" s="13"/>
      <c r="E10" s="11">
        <f t="shared" si="1"/>
        <v>0</v>
      </c>
      <c r="F10" s="13"/>
      <c r="G10" s="11">
        <f t="shared" si="2"/>
        <v>0</v>
      </c>
      <c r="H10" s="13"/>
      <c r="I10" s="11">
        <f t="shared" si="3"/>
        <v>0</v>
      </c>
      <c r="J10" s="13"/>
      <c r="K10" s="11">
        <f t="shared" si="4"/>
        <v>0</v>
      </c>
      <c r="L10" s="13"/>
      <c r="M10" s="11">
        <f t="shared" si="5"/>
        <v>0</v>
      </c>
      <c r="N10" s="13"/>
      <c r="O10" s="11">
        <f>IF(P10=0,0,1.002)</f>
        <v>0</v>
      </c>
      <c r="P10" s="13"/>
      <c r="Q10" s="11">
        <f>IF(R10=0,0,1.001)</f>
        <v>0</v>
      </c>
      <c r="R10" s="13"/>
      <c r="S10" s="11">
        <f>IF(T10=0,0,1.002)</f>
        <v>0</v>
      </c>
      <c r="T10" s="13"/>
      <c r="U10" s="11">
        <f>IF(V10=0,0,1.001)</f>
        <v>0</v>
      </c>
      <c r="V10" s="13"/>
      <c r="W10" s="12">
        <f>IF(PRODUCT(IF(C10=0,1,C10),IF(E10=0,1,E10),IF(G10=0,1,G10),IF(I10=0,1,I10),IF(K10=0,1,K10),IF(M10=0,1,M10),IF(O10=0,1,O10),IF(Q10=0,1,Q10),IF(S10=0,1,S10),IF(U10=0,1,U10))=1,0,PRODUCT(IF(C10=0,1,C10),IF(E10=0,1,E10),IF(G10=0,1,G10),IF(I10=0,1,I10),IF(K10=0,1,K10),IF(M10=0,1,M10),IF(O10=0,1,O10),IF(Q10=0,1,Q10),IF(S10=0,1,S10),IF(U10=0,1,U10)))</f>
        <v>0</v>
      </c>
    </row>
    <row r="12" spans="2:23" x14ac:dyDescent="0.25">
      <c r="B12" t="s">
        <v>121</v>
      </c>
    </row>
    <row r="13" spans="2:23" x14ac:dyDescent="0.25">
      <c r="B13" t="s">
        <v>122</v>
      </c>
    </row>
    <row r="14" spans="2:23" x14ac:dyDescent="0.25">
      <c r="B14" t="s">
        <v>123</v>
      </c>
    </row>
  </sheetData>
  <pageMargins left="0" right="0" top="1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130" zoomScaleNormal="130" workbookViewId="0">
      <selection activeCell="M14" sqref="M14"/>
    </sheetView>
  </sheetViews>
  <sheetFormatPr defaultRowHeight="15" x14ac:dyDescent="0.25"/>
  <cols>
    <col min="1" max="1" width="3.140625" customWidth="1"/>
    <col min="2" max="2" width="5.85546875" customWidth="1"/>
    <col min="3" max="3" width="36.42578125" customWidth="1"/>
    <col min="4" max="4" width="11.7109375" customWidth="1"/>
    <col min="5" max="9" width="7.42578125" customWidth="1"/>
  </cols>
  <sheetData>
    <row r="1" spans="1:9" x14ac:dyDescent="0.25">
      <c r="A1" s="154" t="s">
        <v>104</v>
      </c>
      <c r="B1" s="154"/>
      <c r="C1" s="154"/>
      <c r="D1" s="154"/>
    </row>
    <row r="3" spans="1:9" ht="15.75" x14ac:dyDescent="0.25">
      <c r="E3" s="26"/>
      <c r="F3" s="155" t="s">
        <v>29</v>
      </c>
      <c r="G3" s="155"/>
      <c r="H3" s="155"/>
      <c r="I3" s="155"/>
    </row>
    <row r="4" spans="1:9" ht="13.5" customHeight="1" x14ac:dyDescent="0.25">
      <c r="A4" s="27"/>
      <c r="B4" s="27"/>
      <c r="F4" s="9" t="s">
        <v>30</v>
      </c>
      <c r="G4" s="9"/>
      <c r="I4" s="9"/>
    </row>
    <row r="5" spans="1:9" ht="15.75" x14ac:dyDescent="0.25">
      <c r="A5" s="27"/>
      <c r="B5" s="27"/>
    </row>
    <row r="6" spans="1:9" ht="15.75" x14ac:dyDescent="0.25">
      <c r="A6" s="28"/>
      <c r="B6" s="28"/>
    </row>
    <row r="7" spans="1:9" ht="15.75" x14ac:dyDescent="0.25">
      <c r="A7" s="156" t="s">
        <v>102</v>
      </c>
      <c r="B7" s="156"/>
      <c r="C7" s="156"/>
      <c r="D7" s="156"/>
      <c r="E7" s="156"/>
      <c r="F7" s="156"/>
      <c r="G7" s="156"/>
      <c r="H7" s="156"/>
      <c r="I7" s="156"/>
    </row>
    <row r="8" spans="1:9" ht="15.75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15.75" x14ac:dyDescent="0.25">
      <c r="A9" s="29"/>
      <c r="B9" s="29"/>
      <c r="D9" s="30"/>
    </row>
    <row r="10" spans="1:9" ht="15" customHeight="1" x14ac:dyDescent="0.25">
      <c r="A10" s="151"/>
      <c r="B10" s="151"/>
      <c r="C10" s="151" t="s">
        <v>103</v>
      </c>
      <c r="D10" s="151" t="s">
        <v>31</v>
      </c>
      <c r="E10" s="150" t="s">
        <v>101</v>
      </c>
      <c r="F10" s="150" t="s">
        <v>32</v>
      </c>
      <c r="G10" s="150" t="s">
        <v>33</v>
      </c>
      <c r="H10" s="150" t="s">
        <v>34</v>
      </c>
      <c r="I10" s="151" t="s">
        <v>35</v>
      </c>
    </row>
    <row r="11" spans="1:9" ht="45.75" customHeight="1" x14ac:dyDescent="0.25">
      <c r="A11" s="151"/>
      <c r="B11" s="151"/>
      <c r="C11" s="151"/>
      <c r="D11" s="151"/>
      <c r="E11" s="150"/>
      <c r="F11" s="150"/>
      <c r="G11" s="150"/>
      <c r="H11" s="150"/>
      <c r="I11" s="151"/>
    </row>
    <row r="12" spans="1:9" x14ac:dyDescent="0.25">
      <c r="A12" s="38" t="s">
        <v>36</v>
      </c>
      <c r="B12" s="38"/>
      <c r="C12" s="39" t="s">
        <v>37</v>
      </c>
      <c r="D12" s="40">
        <f t="shared" ref="D12:D42" si="0">SUM(E12,F12,G12,H12,I12)</f>
        <v>0</v>
      </c>
      <c r="E12" s="41">
        <f>E13+E16+E40</f>
        <v>0</v>
      </c>
      <c r="F12" s="41">
        <f>F13+F16+F40</f>
        <v>0</v>
      </c>
      <c r="G12" s="41">
        <f>G13+G16+G40</f>
        <v>0</v>
      </c>
      <c r="H12" s="41">
        <f>H13+H16+H40</f>
        <v>0</v>
      </c>
      <c r="I12" s="41">
        <f>I13+I16+I40</f>
        <v>0</v>
      </c>
    </row>
    <row r="13" spans="1:9" x14ac:dyDescent="0.25">
      <c r="A13" s="38" t="s">
        <v>38</v>
      </c>
      <c r="B13" s="42"/>
      <c r="C13" s="39" t="s">
        <v>39</v>
      </c>
      <c r="D13" s="40">
        <f t="shared" si="0"/>
        <v>0</v>
      </c>
      <c r="E13" s="41">
        <f>E14+E15</f>
        <v>0</v>
      </c>
      <c r="F13" s="41">
        <f>F14+F15</f>
        <v>0</v>
      </c>
      <c r="G13" s="41">
        <f>G14+G15</f>
        <v>0</v>
      </c>
      <c r="H13" s="41">
        <f>H14+H15</f>
        <v>0</v>
      </c>
      <c r="I13" s="41">
        <f>I14+I15</f>
        <v>0</v>
      </c>
    </row>
    <row r="14" spans="1:9" x14ac:dyDescent="0.25">
      <c r="A14" s="43"/>
      <c r="B14" s="43" t="s">
        <v>40</v>
      </c>
      <c r="C14" s="44" t="s">
        <v>41</v>
      </c>
      <c r="D14" s="45">
        <f t="shared" si="0"/>
        <v>0</v>
      </c>
      <c r="E14" s="46"/>
      <c r="F14" s="46"/>
      <c r="G14" s="46"/>
      <c r="H14" s="46"/>
      <c r="I14" s="46"/>
    </row>
    <row r="15" spans="1:9" x14ac:dyDescent="0.25">
      <c r="A15" s="43"/>
      <c r="B15" s="43" t="s">
        <v>42</v>
      </c>
      <c r="C15" s="44" t="s">
        <v>43</v>
      </c>
      <c r="D15" s="45">
        <f t="shared" si="0"/>
        <v>0</v>
      </c>
      <c r="E15" s="46"/>
      <c r="F15" s="46"/>
      <c r="G15" s="46"/>
      <c r="H15" s="46"/>
      <c r="I15" s="46"/>
    </row>
    <row r="16" spans="1:9" x14ac:dyDescent="0.25">
      <c r="A16" s="38" t="s">
        <v>44</v>
      </c>
      <c r="B16" s="42"/>
      <c r="C16" s="39" t="s">
        <v>45</v>
      </c>
      <c r="D16" s="40">
        <f t="shared" si="0"/>
        <v>0</v>
      </c>
      <c r="E16" s="41">
        <f>E17+E18+E24</f>
        <v>0</v>
      </c>
      <c r="F16" s="41">
        <f>F17+F18+F24</f>
        <v>0</v>
      </c>
      <c r="G16" s="41">
        <f>G17+G18+G24</f>
        <v>0</v>
      </c>
      <c r="H16" s="41">
        <f>H17+H18+H24</f>
        <v>0</v>
      </c>
      <c r="I16" s="41">
        <f>I17+I18+I24</f>
        <v>0</v>
      </c>
    </row>
    <row r="17" spans="1:9" x14ac:dyDescent="0.25">
      <c r="A17" s="47"/>
      <c r="B17" s="47" t="s">
        <v>46</v>
      </c>
      <c r="C17" s="48" t="s">
        <v>47</v>
      </c>
      <c r="D17" s="45">
        <f t="shared" si="0"/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</row>
    <row r="18" spans="1:9" x14ac:dyDescent="0.25">
      <c r="A18" s="49"/>
      <c r="B18" s="49" t="s">
        <v>48</v>
      </c>
      <c r="C18" s="50" t="s">
        <v>49</v>
      </c>
      <c r="D18" s="40">
        <f t="shared" si="0"/>
        <v>0</v>
      </c>
      <c r="E18" s="51">
        <v>0</v>
      </c>
      <c r="F18" s="51">
        <v>0</v>
      </c>
      <c r="G18" s="51">
        <f>SUM(G19:G23)</f>
        <v>0</v>
      </c>
      <c r="H18" s="51">
        <f>SUM(H19:H23)</f>
        <v>0</v>
      </c>
      <c r="I18" s="51">
        <v>0</v>
      </c>
    </row>
    <row r="19" spans="1:9" x14ac:dyDescent="0.25">
      <c r="A19" s="52"/>
      <c r="B19" s="52" t="s">
        <v>50</v>
      </c>
      <c r="C19" s="44" t="s">
        <v>51</v>
      </c>
      <c r="D19" s="45">
        <f t="shared" si="0"/>
        <v>0</v>
      </c>
      <c r="E19" s="46"/>
      <c r="F19" s="46"/>
      <c r="G19" s="46"/>
      <c r="H19" s="46"/>
      <c r="I19" s="46"/>
    </row>
    <row r="20" spans="1:9" x14ac:dyDescent="0.25">
      <c r="A20" s="52"/>
      <c r="B20" s="52" t="s">
        <v>52</v>
      </c>
      <c r="C20" s="44" t="s">
        <v>53</v>
      </c>
      <c r="D20" s="45">
        <f t="shared" si="0"/>
        <v>0</v>
      </c>
      <c r="E20" s="46"/>
      <c r="F20" s="46"/>
      <c r="G20" s="46"/>
      <c r="H20" s="46"/>
      <c r="I20" s="46"/>
    </row>
    <row r="21" spans="1:9" x14ac:dyDescent="0.25">
      <c r="A21" s="52"/>
      <c r="B21" s="52" t="s">
        <v>54</v>
      </c>
      <c r="C21" s="44" t="s">
        <v>55</v>
      </c>
      <c r="D21" s="45">
        <f t="shared" si="0"/>
        <v>0</v>
      </c>
      <c r="E21" s="46"/>
      <c r="F21" s="46"/>
      <c r="G21" s="46"/>
      <c r="H21" s="46"/>
      <c r="I21" s="46"/>
    </row>
    <row r="22" spans="1:9" x14ac:dyDescent="0.25">
      <c r="A22" s="52"/>
      <c r="B22" s="52" t="s">
        <v>56</v>
      </c>
      <c r="C22" s="44" t="s">
        <v>57</v>
      </c>
      <c r="D22" s="45">
        <f t="shared" si="0"/>
        <v>0</v>
      </c>
      <c r="E22" s="46"/>
      <c r="F22" s="46"/>
      <c r="G22" s="46"/>
      <c r="H22" s="46"/>
      <c r="I22" s="46"/>
    </row>
    <row r="23" spans="1:9" x14ac:dyDescent="0.25">
      <c r="A23" s="52"/>
      <c r="B23" s="52" t="s">
        <v>58</v>
      </c>
      <c r="C23" s="44" t="s">
        <v>59</v>
      </c>
      <c r="D23" s="45">
        <f t="shared" si="0"/>
        <v>0</v>
      </c>
      <c r="E23" s="46"/>
      <c r="F23" s="46"/>
      <c r="G23" s="46"/>
      <c r="H23" s="46"/>
      <c r="I23" s="46"/>
    </row>
    <row r="24" spans="1:9" x14ac:dyDescent="0.25">
      <c r="A24" s="49"/>
      <c r="B24" s="49" t="s">
        <v>60</v>
      </c>
      <c r="C24" s="50" t="s">
        <v>61</v>
      </c>
      <c r="D24" s="40">
        <f t="shared" si="0"/>
        <v>0</v>
      </c>
      <c r="E24" s="51">
        <f>SUM(E25:E39)</f>
        <v>0</v>
      </c>
      <c r="F24" s="51">
        <f>SUM(F25:F39)</f>
        <v>0</v>
      </c>
      <c r="G24" s="51">
        <f>SUM(G25:G39)</f>
        <v>0</v>
      </c>
      <c r="H24" s="51">
        <f>SUM(H25:H39)</f>
        <v>0</v>
      </c>
      <c r="I24" s="51">
        <f>SUM(I25:I39)</f>
        <v>0</v>
      </c>
    </row>
    <row r="25" spans="1:9" x14ac:dyDescent="0.25">
      <c r="A25" s="52"/>
      <c r="B25" s="52" t="s">
        <v>62</v>
      </c>
      <c r="C25" s="44" t="s">
        <v>63</v>
      </c>
      <c r="D25" s="45">
        <f t="shared" si="0"/>
        <v>0</v>
      </c>
      <c r="E25" s="46"/>
      <c r="F25" s="46"/>
      <c r="G25" s="46"/>
      <c r="H25" s="46"/>
      <c r="I25" s="46"/>
    </row>
    <row r="26" spans="1:9" x14ac:dyDescent="0.25">
      <c r="A26" s="52"/>
      <c r="B26" s="52" t="s">
        <v>64</v>
      </c>
      <c r="C26" s="44" t="s">
        <v>65</v>
      </c>
      <c r="D26" s="45">
        <f t="shared" si="0"/>
        <v>0</v>
      </c>
      <c r="E26" s="46"/>
      <c r="F26" s="46"/>
      <c r="G26" s="46"/>
      <c r="H26" s="46"/>
      <c r="I26" s="46"/>
    </row>
    <row r="27" spans="1:9" x14ac:dyDescent="0.25">
      <c r="A27" s="52"/>
      <c r="B27" s="52" t="s">
        <v>66</v>
      </c>
      <c r="C27" s="44" t="s">
        <v>67</v>
      </c>
      <c r="D27" s="45">
        <f t="shared" si="0"/>
        <v>0</v>
      </c>
      <c r="E27" s="46"/>
      <c r="F27" s="46"/>
      <c r="G27" s="46"/>
      <c r="H27" s="46"/>
      <c r="I27" s="46"/>
    </row>
    <row r="28" spans="1:9" x14ac:dyDescent="0.25">
      <c r="A28" s="52"/>
      <c r="B28" s="52" t="s">
        <v>68</v>
      </c>
      <c r="C28" s="44" t="s">
        <v>69</v>
      </c>
      <c r="D28" s="45">
        <f t="shared" si="0"/>
        <v>0</v>
      </c>
      <c r="E28" s="46"/>
      <c r="F28" s="46"/>
      <c r="G28" s="46"/>
      <c r="H28" s="46"/>
      <c r="I28" s="46"/>
    </row>
    <row r="29" spans="1:9" x14ac:dyDescent="0.25">
      <c r="A29" s="52"/>
      <c r="B29" s="52" t="s">
        <v>70</v>
      </c>
      <c r="C29" s="44" t="s">
        <v>71</v>
      </c>
      <c r="D29" s="45">
        <f t="shared" si="0"/>
        <v>0</v>
      </c>
      <c r="E29" s="46"/>
      <c r="F29" s="46"/>
      <c r="G29" s="46"/>
      <c r="H29" s="46"/>
      <c r="I29" s="46"/>
    </row>
    <row r="30" spans="1:9" x14ac:dyDescent="0.25">
      <c r="A30" s="52"/>
      <c r="B30" s="52" t="s">
        <v>72</v>
      </c>
      <c r="C30" s="44" t="s">
        <v>73</v>
      </c>
      <c r="D30" s="45">
        <f t="shared" si="0"/>
        <v>0</v>
      </c>
      <c r="E30" s="46"/>
      <c r="F30" s="46"/>
      <c r="G30" s="46"/>
      <c r="H30" s="46"/>
      <c r="I30" s="46"/>
    </row>
    <row r="31" spans="1:9" x14ac:dyDescent="0.25">
      <c r="A31" s="52"/>
      <c r="B31" s="52" t="s">
        <v>74</v>
      </c>
      <c r="C31" s="44" t="s">
        <v>75</v>
      </c>
      <c r="D31" s="45">
        <f t="shared" si="0"/>
        <v>0</v>
      </c>
      <c r="E31" s="46"/>
      <c r="F31" s="46"/>
      <c r="G31" s="46"/>
      <c r="H31" s="46"/>
      <c r="I31" s="46"/>
    </row>
    <row r="32" spans="1:9" x14ac:dyDescent="0.25">
      <c r="A32" s="52"/>
      <c r="B32" s="52" t="s">
        <v>76</v>
      </c>
      <c r="C32" s="44" t="s">
        <v>77</v>
      </c>
      <c r="D32" s="45">
        <f t="shared" si="0"/>
        <v>0</v>
      </c>
      <c r="E32" s="46"/>
      <c r="F32" s="46"/>
      <c r="G32" s="46"/>
      <c r="H32" s="46"/>
      <c r="I32" s="46"/>
    </row>
    <row r="33" spans="1:9" x14ac:dyDescent="0.25">
      <c r="A33" s="52"/>
      <c r="B33" s="52" t="s">
        <v>78</v>
      </c>
      <c r="C33" s="44" t="s">
        <v>79</v>
      </c>
      <c r="D33" s="45">
        <f t="shared" si="0"/>
        <v>0</v>
      </c>
      <c r="E33" s="46"/>
      <c r="F33" s="46"/>
      <c r="G33" s="46"/>
      <c r="H33" s="46"/>
      <c r="I33" s="46"/>
    </row>
    <row r="34" spans="1:9" x14ac:dyDescent="0.25">
      <c r="A34" s="52"/>
      <c r="B34" s="52" t="s">
        <v>80</v>
      </c>
      <c r="C34" s="44" t="s">
        <v>81</v>
      </c>
      <c r="D34" s="45">
        <f t="shared" si="0"/>
        <v>0</v>
      </c>
      <c r="E34" s="46"/>
      <c r="F34" s="46"/>
      <c r="G34" s="46"/>
      <c r="H34" s="46"/>
      <c r="I34" s="46"/>
    </row>
    <row r="35" spans="1:9" x14ac:dyDescent="0.25">
      <c r="A35" s="52"/>
      <c r="B35" s="52" t="s">
        <v>82</v>
      </c>
      <c r="C35" s="44" t="s">
        <v>83</v>
      </c>
      <c r="D35" s="45">
        <f t="shared" si="0"/>
        <v>0</v>
      </c>
      <c r="E35" s="46"/>
      <c r="F35" s="46"/>
      <c r="G35" s="46"/>
      <c r="H35" s="46"/>
      <c r="I35" s="46"/>
    </row>
    <row r="36" spans="1:9" x14ac:dyDescent="0.25">
      <c r="A36" s="52"/>
      <c r="B36" s="52" t="s">
        <v>84</v>
      </c>
      <c r="C36" s="44" t="s">
        <v>85</v>
      </c>
      <c r="D36" s="45">
        <f t="shared" si="0"/>
        <v>0</v>
      </c>
      <c r="E36" s="46"/>
      <c r="F36" s="46"/>
      <c r="G36" s="46"/>
      <c r="H36" s="46"/>
      <c r="I36" s="46"/>
    </row>
    <row r="37" spans="1:9" x14ac:dyDescent="0.25">
      <c r="A37" s="52"/>
      <c r="B37" s="52" t="s">
        <v>86</v>
      </c>
      <c r="C37" s="44" t="s">
        <v>87</v>
      </c>
      <c r="D37" s="45">
        <f t="shared" si="0"/>
        <v>0</v>
      </c>
      <c r="E37" s="46"/>
      <c r="F37" s="46"/>
      <c r="G37" s="46"/>
      <c r="H37" s="46"/>
      <c r="I37" s="46"/>
    </row>
    <row r="38" spans="1:9" x14ac:dyDescent="0.25">
      <c r="A38" s="52"/>
      <c r="B38" s="52" t="s">
        <v>88</v>
      </c>
      <c r="C38" s="44" t="s">
        <v>89</v>
      </c>
      <c r="D38" s="45">
        <f t="shared" si="0"/>
        <v>0</v>
      </c>
      <c r="E38" s="46"/>
      <c r="F38" s="46"/>
      <c r="G38" s="46"/>
      <c r="H38" s="46"/>
      <c r="I38" s="46"/>
    </row>
    <row r="39" spans="1:9" x14ac:dyDescent="0.25">
      <c r="A39" s="52"/>
      <c r="B39" s="52" t="s">
        <v>90</v>
      </c>
      <c r="C39" s="44" t="s">
        <v>91</v>
      </c>
      <c r="D39" s="45">
        <f t="shared" si="0"/>
        <v>0</v>
      </c>
      <c r="E39" s="46"/>
      <c r="F39" s="46"/>
      <c r="G39" s="46"/>
      <c r="H39" s="46"/>
      <c r="I39" s="46"/>
    </row>
    <row r="40" spans="1:9" x14ac:dyDescent="0.25">
      <c r="A40" s="38" t="s">
        <v>92</v>
      </c>
      <c r="B40" s="42"/>
      <c r="C40" s="40" t="s">
        <v>93</v>
      </c>
      <c r="D40" s="40">
        <f t="shared" si="0"/>
        <v>0</v>
      </c>
      <c r="E40" s="41"/>
      <c r="F40" s="41"/>
      <c r="G40" s="41"/>
      <c r="H40" s="41"/>
      <c r="I40" s="41"/>
    </row>
    <row r="41" spans="1:9" x14ac:dyDescent="0.25">
      <c r="A41" s="38" t="s">
        <v>94</v>
      </c>
      <c r="B41" s="42"/>
      <c r="C41" s="40" t="s">
        <v>95</v>
      </c>
      <c r="D41" s="40">
        <f t="shared" si="0"/>
        <v>0</v>
      </c>
      <c r="E41" s="41"/>
      <c r="F41" s="41"/>
      <c r="G41" s="41"/>
      <c r="H41" s="41"/>
      <c r="I41" s="41"/>
    </row>
    <row r="42" spans="1:9" x14ac:dyDescent="0.25">
      <c r="A42" s="152" t="s">
        <v>96</v>
      </c>
      <c r="B42" s="152"/>
      <c r="C42" s="152"/>
      <c r="D42" s="40">
        <f t="shared" si="0"/>
        <v>0</v>
      </c>
      <c r="E42" s="41">
        <f>E41+E12</f>
        <v>0</v>
      </c>
      <c r="F42" s="41">
        <f>F41+F12</f>
        <v>0</v>
      </c>
      <c r="G42" s="41">
        <f>G41+G12</f>
        <v>0</v>
      </c>
      <c r="H42" s="41">
        <f>H41+H12</f>
        <v>0</v>
      </c>
      <c r="I42" s="41">
        <f>I41+I12</f>
        <v>0</v>
      </c>
    </row>
    <row r="43" spans="1:9" x14ac:dyDescent="0.25">
      <c r="A43" s="153"/>
      <c r="B43" s="153"/>
      <c r="C43" s="153"/>
      <c r="D43" s="153"/>
      <c r="E43" s="153"/>
      <c r="F43" s="53"/>
      <c r="G43" s="53"/>
      <c r="H43" s="53"/>
      <c r="I43" s="53"/>
    </row>
    <row r="44" spans="1:9" x14ac:dyDescent="0.25">
      <c r="A44" s="31"/>
      <c r="B44" s="31"/>
      <c r="C44" s="3"/>
      <c r="D44" s="3"/>
      <c r="E44" s="3"/>
      <c r="F44" s="3"/>
      <c r="G44" s="3"/>
      <c r="H44" s="3"/>
      <c r="I44" s="32"/>
    </row>
    <row r="45" spans="1:9" x14ac:dyDescent="0.25">
      <c r="A45" s="33"/>
      <c r="B45" s="3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4"/>
      <c r="C46" s="149" t="s">
        <v>97</v>
      </c>
      <c r="D46" s="149"/>
      <c r="E46" s="3"/>
      <c r="F46" s="3"/>
      <c r="G46" s="35" t="s">
        <v>100</v>
      </c>
      <c r="H46" s="36"/>
      <c r="I46" s="3"/>
    </row>
    <row r="47" spans="1:9" x14ac:dyDescent="0.25">
      <c r="A47" s="37"/>
      <c r="B47" s="37"/>
      <c r="C47" s="3" t="s">
        <v>99</v>
      </c>
      <c r="D47" s="3"/>
      <c r="E47" s="3"/>
      <c r="F47" s="3"/>
      <c r="G47" s="35" t="s">
        <v>98</v>
      </c>
      <c r="H47" s="3"/>
      <c r="I47" s="3"/>
    </row>
    <row r="48" spans="1:9" ht="15.75" x14ac:dyDescent="0.25">
      <c r="A48" s="28"/>
      <c r="B48" s="28"/>
    </row>
    <row r="49" spans="1:2" ht="15.75" x14ac:dyDescent="0.25">
      <c r="A49" s="28"/>
      <c r="B49" s="28"/>
    </row>
    <row r="50" spans="1:2" ht="15.75" x14ac:dyDescent="0.25">
      <c r="A50" s="28"/>
      <c r="B50" s="28"/>
    </row>
  </sheetData>
  <mergeCells count="15">
    <mergeCell ref="A1:D1"/>
    <mergeCell ref="F3:I3"/>
    <mergeCell ref="A7:I7"/>
    <mergeCell ref="A10:A11"/>
    <mergeCell ref="B10:B11"/>
    <mergeCell ref="C10:C11"/>
    <mergeCell ref="D10:D11"/>
    <mergeCell ref="E10:E11"/>
    <mergeCell ref="F10:F11"/>
    <mergeCell ref="G10:G11"/>
    <mergeCell ref="C46:D46"/>
    <mergeCell ref="H10:H11"/>
    <mergeCell ref="I10:I11"/>
    <mergeCell ref="A42:C42"/>
    <mergeCell ref="A43:E43"/>
  </mergeCells>
  <pageMargins left="0.45" right="0" top="0.25" bottom="0.2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L28" sqref="L28:L29"/>
    </sheetView>
  </sheetViews>
  <sheetFormatPr defaultRowHeight="15" x14ac:dyDescent="0.25"/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T2" s="1"/>
    </row>
    <row r="3" spans="1:2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3"/>
      <c r="O5" s="3"/>
      <c r="P5" s="3"/>
      <c r="Q5" s="3"/>
      <c r="R5" s="3"/>
      <c r="S5" s="3"/>
      <c r="T5" s="3"/>
    </row>
    <row r="6" spans="1:2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N8" s="3"/>
      <c r="O8" s="3"/>
      <c r="P8" s="3"/>
      <c r="Q8" s="3"/>
      <c r="R8" s="3"/>
      <c r="S8" s="3"/>
      <c r="T8" s="3"/>
    </row>
    <row r="9" spans="1:20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"/>
      <c r="O11" s="3"/>
      <c r="P11" s="3"/>
      <c r="Q11" s="3"/>
      <c r="R11" s="3"/>
      <c r="S11" s="3"/>
      <c r="T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N12" s="3"/>
      <c r="O12" s="3"/>
      <c r="P12" s="3"/>
      <c r="Q12" s="3"/>
      <c r="R12" s="3"/>
      <c r="S12" s="3"/>
      <c r="T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 2020</vt:lpstr>
      <vt:lpstr>Calc Produs CN</vt:lpstr>
      <vt:lpstr>Model_Dev.Postcalcul Gen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</dc:creator>
  <cp:lastModifiedBy>USER</cp:lastModifiedBy>
  <cp:lastPrinted>2023-11-24T13:15:21Z</cp:lastPrinted>
  <dcterms:created xsi:type="dcterms:W3CDTF">2020-02-13T09:57:24Z</dcterms:created>
  <dcterms:modified xsi:type="dcterms:W3CDTF">2023-12-04T10:16:29Z</dcterms:modified>
</cp:coreProperties>
</file>